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5200" windowHeight="11685" tabRatio="803"/>
  </bookViews>
  <sheets>
    <sheet name="saturs" sheetId="7" r:id="rId1"/>
    <sheet name="1" sheetId="8" r:id="rId2"/>
    <sheet name="2" sheetId="9" r:id="rId3"/>
    <sheet name="3" sheetId="10" r:id="rId4"/>
    <sheet name="4" sheetId="11" r:id="rId5"/>
    <sheet name="5" sheetId="12" r:id="rId6"/>
    <sheet name="6" sheetId="13" r:id="rId7"/>
    <sheet name="7" sheetId="14" r:id="rId8"/>
    <sheet name="8" sheetId="15" r:id="rId9"/>
    <sheet name="9" sheetId="16" r:id="rId10"/>
    <sheet name="10" sheetId="17" r:id="rId11"/>
    <sheet name="11" sheetId="18" r:id="rId12"/>
    <sheet name="12" sheetId="19" r:id="rId13"/>
    <sheet name="13" sheetId="20" r:id="rId14"/>
    <sheet name="14" sheetId="21" r:id="rId15"/>
    <sheet name="15" sheetId="22" r:id="rId16"/>
    <sheet name="16" sheetId="23" r:id="rId17"/>
    <sheet name="17" sheetId="24" r:id="rId18"/>
    <sheet name="18" sheetId="25" r:id="rId19"/>
    <sheet name="19" sheetId="26" r:id="rId20"/>
    <sheet name="20" sheetId="27" r:id="rId21"/>
    <sheet name="21" sheetId="30" r:id="rId22"/>
    <sheet name="22" sheetId="31" r:id="rId23"/>
    <sheet name="23" sheetId="32" r:id="rId24"/>
    <sheet name="24" sheetId="33" r:id="rId25"/>
    <sheet name="25" sheetId="34" r:id="rId26"/>
    <sheet name="26" sheetId="35" r:id="rId27"/>
    <sheet name="27" sheetId="36" r:id="rId28"/>
    <sheet name="28" sheetId="37" r:id="rId29"/>
    <sheet name="29" sheetId="38" r:id="rId30"/>
    <sheet name="30" sheetId="28" r:id="rId31"/>
    <sheet name="31" sheetId="29" r:id="rId32"/>
    <sheet name="32" sheetId="39" r:id="rId33"/>
    <sheet name="33" sheetId="40" r:id="rId34"/>
    <sheet name="34" sheetId="41" r:id="rId35"/>
    <sheet name="35" sheetId="42" r:id="rId36"/>
    <sheet name="36" sheetId="43" r:id="rId37"/>
    <sheet name="37" sheetId="44" r:id="rId38"/>
    <sheet name="38" sheetId="45" r:id="rId39"/>
    <sheet name="39" sheetId="46" r:id="rId40"/>
    <sheet name="40" sheetId="47" r:id="rId41"/>
    <sheet name="41" sheetId="48" r:id="rId42"/>
    <sheet name="42" sheetId="49" r:id="rId43"/>
    <sheet name="43" sheetId="50" r:id="rId44"/>
    <sheet name="44" sheetId="51" r:id="rId45"/>
    <sheet name="45" sheetId="52" r:id="rId46"/>
    <sheet name="46" sheetId="53" r:id="rId47"/>
    <sheet name="47" sheetId="54" r:id="rId48"/>
    <sheet name="48" sheetId="55" r:id="rId49"/>
    <sheet name="49" sheetId="56" r:id="rId50"/>
    <sheet name="50" sheetId="57" r:id="rId51"/>
    <sheet name="51" sheetId="58" r:id="rId52"/>
    <sheet name="52" sheetId="59" r:id="rId53"/>
    <sheet name="53" sheetId="60" r:id="rId54"/>
  </sheets>
  <definedNames>
    <definedName name="_xlnm._FilterDatabase" localSheetId="0" hidden="1">saturs!$A$2:$B$55</definedName>
  </definedNames>
  <calcPr calcId="152511"/>
</workbook>
</file>

<file path=xl/calcChain.xml><?xml version="1.0" encoding="utf-8"?>
<calcChain xmlns="http://schemas.openxmlformats.org/spreadsheetml/2006/main">
  <c r="C21" i="57" l="1"/>
  <c r="C17" i="56"/>
  <c r="C14" i="55"/>
  <c r="C11" i="54"/>
  <c r="C36" i="53"/>
  <c r="C16" i="52"/>
  <c r="C28" i="51"/>
  <c r="C15" i="50"/>
  <c r="C106" i="49"/>
  <c r="C87" i="49"/>
  <c r="C61" i="49"/>
  <c r="C39" i="49"/>
  <c r="C13" i="49"/>
  <c r="C19" i="48"/>
  <c r="C33" i="47"/>
  <c r="C13" i="46"/>
  <c r="C62" i="45"/>
  <c r="C39" i="44"/>
  <c r="C18" i="43"/>
  <c r="C66" i="42"/>
  <c r="C36" i="41"/>
  <c r="C41" i="40"/>
  <c r="C41" i="39"/>
  <c r="C38" i="29"/>
  <c r="C6" i="29"/>
  <c r="C141" i="28"/>
  <c r="C49" i="28"/>
  <c r="C39" i="28"/>
  <c r="C16" i="28"/>
  <c r="C6" i="28"/>
  <c r="C37" i="38"/>
  <c r="C44" i="37"/>
  <c r="C10" i="36"/>
  <c r="C15" i="35"/>
  <c r="C24" i="34"/>
  <c r="C17" i="33"/>
  <c r="C24" i="32"/>
  <c r="C20" i="31"/>
  <c r="C81" i="30"/>
  <c r="C67" i="30"/>
  <c r="C49" i="30"/>
  <c r="C31" i="30"/>
  <c r="C14" i="30"/>
  <c r="C30" i="27"/>
  <c r="C69" i="26"/>
  <c r="C62" i="26"/>
  <c r="C52" i="26"/>
  <c r="C41" i="26"/>
  <c r="C28" i="26"/>
  <c r="C4" i="26"/>
  <c r="C19" i="25"/>
  <c r="C37" i="24"/>
  <c r="C28" i="24"/>
  <c r="C17" i="24"/>
  <c r="C6" i="24"/>
  <c r="C15" i="23"/>
  <c r="C16" i="22"/>
  <c r="C17" i="21"/>
  <c r="C146" i="18"/>
  <c r="C121" i="18"/>
  <c r="C13" i="17"/>
  <c r="C13" i="16"/>
  <c r="C18" i="15"/>
  <c r="C14" i="14"/>
  <c r="C14" i="13"/>
  <c r="C12" i="12"/>
  <c r="C11" i="11"/>
  <c r="C12" i="10"/>
  <c r="C18" i="9"/>
  <c r="C65" i="8"/>
  <c r="D67" i="30" l="1"/>
  <c r="D49" i="30"/>
  <c r="D31" i="30"/>
  <c r="D14" i="30"/>
  <c r="D136" i="19"/>
  <c r="D122" i="19"/>
  <c r="C122" i="19"/>
  <c r="C5" i="59"/>
  <c r="D4" i="59"/>
  <c r="C5" i="58"/>
  <c r="D4" i="58"/>
  <c r="C5" i="57"/>
  <c r="D4" i="57"/>
  <c r="D5" i="57"/>
  <c r="C49" i="42"/>
  <c r="C38" i="42"/>
  <c r="C3" i="56"/>
  <c r="D62" i="26"/>
  <c r="D52" i="26"/>
  <c r="D41" i="26"/>
  <c r="D4" i="26"/>
  <c r="C28" i="53"/>
  <c r="C19" i="53"/>
  <c r="C8" i="53"/>
  <c r="C6" i="52"/>
  <c r="D28" i="51"/>
  <c r="C19" i="51"/>
  <c r="C4" i="51"/>
  <c r="D86" i="49"/>
  <c r="D60" i="49"/>
  <c r="D38" i="49"/>
  <c r="D12" i="49"/>
  <c r="D22" i="47"/>
  <c r="C22" i="47"/>
  <c r="D6" i="47"/>
  <c r="D33" i="47"/>
  <c r="C6" i="47"/>
  <c r="D24" i="44"/>
  <c r="D39" i="44"/>
  <c r="C24" i="44"/>
  <c r="D6" i="44"/>
  <c r="C6" i="44"/>
  <c r="C60" i="42"/>
  <c r="C26" i="42"/>
  <c r="C14" i="42"/>
  <c r="C26" i="41"/>
  <c r="C16" i="41"/>
  <c r="C6" i="41"/>
  <c r="C32" i="40"/>
  <c r="C19" i="40"/>
  <c r="C6" i="40"/>
  <c r="C25" i="39"/>
  <c r="C17" i="39"/>
  <c r="C6" i="39"/>
  <c r="C28" i="38"/>
  <c r="C17" i="38"/>
  <c r="C6" i="38"/>
  <c r="D37" i="37"/>
  <c r="C37" i="37"/>
  <c r="D23" i="37"/>
  <c r="C23" i="37"/>
  <c r="D4" i="37"/>
  <c r="D44" i="37"/>
  <c r="C4" i="37"/>
  <c r="D5" i="29"/>
  <c r="D6" i="29"/>
  <c r="C120" i="28"/>
  <c r="C109" i="28"/>
  <c r="C96" i="28"/>
  <c r="D75" i="28"/>
  <c r="C75" i="28"/>
  <c r="D49" i="28"/>
  <c r="D39" i="28"/>
  <c r="D16" i="28"/>
  <c r="A15" i="28"/>
  <c r="D6" i="28"/>
  <c r="D28" i="24"/>
  <c r="D17" i="24"/>
  <c r="D6" i="24"/>
  <c r="D37" i="24"/>
  <c r="D73" i="20"/>
  <c r="C73" i="20"/>
  <c r="D45" i="20"/>
  <c r="C45" i="20"/>
  <c r="D17" i="20"/>
  <c r="C17" i="20"/>
  <c r="D6" i="20"/>
  <c r="C6" i="20"/>
  <c r="D107" i="19"/>
  <c r="C107" i="19"/>
  <c r="D94" i="19"/>
  <c r="C94" i="19"/>
  <c r="D78" i="19"/>
  <c r="C78" i="19"/>
  <c r="D59" i="19"/>
  <c r="C59" i="19"/>
  <c r="D44" i="19"/>
  <c r="C44" i="19"/>
  <c r="D32" i="19"/>
  <c r="C32" i="19"/>
  <c r="D22" i="19"/>
  <c r="C22" i="19"/>
  <c r="D6" i="19"/>
  <c r="C6" i="19"/>
  <c r="D129" i="18"/>
  <c r="C129" i="18"/>
  <c r="D121" i="18"/>
  <c r="D98" i="18"/>
  <c r="C98" i="18"/>
  <c r="D73" i="18"/>
  <c r="C73" i="18"/>
  <c r="D46" i="18"/>
  <c r="C46" i="18"/>
  <c r="D26" i="18"/>
  <c r="C26" i="18"/>
  <c r="D4" i="18"/>
  <c r="C4" i="18"/>
  <c r="D18" i="15"/>
  <c r="D12" i="12"/>
  <c r="D11" i="11"/>
  <c r="D12" i="10"/>
  <c r="A64" i="8"/>
  <c r="A63" i="8"/>
  <c r="A62" i="8"/>
  <c r="A61" i="8"/>
  <c r="A60" i="8"/>
  <c r="A59" i="8"/>
  <c r="A58" i="8"/>
  <c r="A57" i="8"/>
  <c r="A56" i="8"/>
  <c r="A55" i="8"/>
  <c r="D51" i="8"/>
  <c r="A47" i="8"/>
  <c r="A46" i="8"/>
  <c r="A45" i="8"/>
  <c r="A44" i="8"/>
  <c r="A43" i="8"/>
  <c r="A42" i="8"/>
  <c r="A41" i="8"/>
  <c r="A40" i="8"/>
  <c r="A39" i="8"/>
  <c r="A38" i="8"/>
  <c r="D34" i="8"/>
  <c r="A30" i="8"/>
  <c r="A29" i="8"/>
  <c r="A28" i="8"/>
  <c r="A27" i="8"/>
  <c r="A26" i="8"/>
  <c r="A25" i="8"/>
  <c r="A24" i="8"/>
  <c r="A23" i="8"/>
  <c r="D65" i="8"/>
</calcChain>
</file>

<file path=xl/sharedStrings.xml><?xml version="1.0" encoding="utf-8"?>
<sst xmlns="http://schemas.openxmlformats.org/spreadsheetml/2006/main" count="3646" uniqueCount="1195">
  <si>
    <t>Vispārīgās prasības:</t>
  </si>
  <si>
    <t>1)</t>
  </si>
  <si>
    <t>2)</t>
  </si>
  <si>
    <t>3)</t>
  </si>
  <si>
    <t>4)</t>
  </si>
  <si>
    <t>5)</t>
  </si>
  <si>
    <t>6)</t>
  </si>
  <si>
    <t>Nr.p.k.</t>
  </si>
  <si>
    <t>Preces nosaukums, veicamās funkcijas, tehniskās prasības</t>
  </si>
  <si>
    <t>1.</t>
  </si>
  <si>
    <t>1.1</t>
  </si>
  <si>
    <t>1.2</t>
  </si>
  <si>
    <t>1.3</t>
  </si>
  <si>
    <t xml:space="preserve">Tehniskās prasības: </t>
  </si>
  <si>
    <t xml:space="preserve">Preces ražotājs:  </t>
  </si>
  <si>
    <t xml:space="preserve">Preces modelis, kods: </t>
  </si>
  <si>
    <t>1 vienības cena bez PVN, EUR:</t>
  </si>
  <si>
    <t>7)</t>
  </si>
  <si>
    <t>8)</t>
  </si>
  <si>
    <t>Pretendenta piedāvātie parametri*</t>
  </si>
  <si>
    <t>Atsauce uz informatīvo materiālu**</t>
  </si>
  <si>
    <t>* Pretendenta tehniskajā piedāvājumā norāda Preces ražotāju un modeli atbilstošos parametrus;</t>
  </si>
  <si>
    <t>2.</t>
  </si>
  <si>
    <t>2.1</t>
  </si>
  <si>
    <t>2.2</t>
  </si>
  <si>
    <t>100% visai saražotajai partijai jābūt pārbaudītai uz gaisa noplūdi ūdenī</t>
  </si>
  <si>
    <t>Pamatmateriāls dabīgais elastīgais latekss, cimdu krāsa gaiša</t>
  </si>
  <si>
    <t>Zems ūdenī ekstrahējamo proteīni daudzums zemāks par 50-100 mkg/g (ar Lowry metodi atbilstoši EN 455-3)</t>
  </si>
  <si>
    <t>Sterili, pūderēti (pamatviela - modificēta kukurūzas ciete)</t>
  </si>
  <si>
    <t>Izstiepjamība līdz plīšanas momentam (Elongation at break) ne mazāk kā 900%</t>
  </si>
  <si>
    <t>Cimdu garums 285 mm +/- 5 mm</t>
  </si>
  <si>
    <t>Cimdu plaukstas daļas biezums 0,210 mm +/- 0,005 mm</t>
  </si>
  <si>
    <t>Cimdu pirkstu daļas biezums 0,220 mm +/- 0,005 mm</t>
  </si>
  <si>
    <t>Cimdu aproces daļas biezums 0,240 mm +/- 0,005 mm</t>
  </si>
  <si>
    <t>Cimdu aproces rullētu vai taisnu malu</t>
  </si>
  <si>
    <t>Cimdi no ārpuses ar neslīdošu virsmu</t>
  </si>
  <si>
    <t>Sterili, nepūderēti</t>
  </si>
  <si>
    <t>Izstiepjamība līdz plīšanas momentam (Elongation at break) ne mazāk kā 800%</t>
  </si>
  <si>
    <t>Paredzamais daudzums (pāris):</t>
  </si>
  <si>
    <t>Bojāto cimdu daudzums – AQL (Acceptable Quality Level) ne vairāk kā 1,5</t>
  </si>
  <si>
    <t>3.1</t>
  </si>
  <si>
    <t>3.2</t>
  </si>
  <si>
    <t>4.1</t>
  </si>
  <si>
    <t>4.2</t>
  </si>
  <si>
    <t>Urīnpūšļa kakliņu fiksējošas endoprotēzes</t>
  </si>
  <si>
    <t>Darbojas pēc no iekšpuses-uz-ārpusi tehnikas principa</t>
  </si>
  <si>
    <t>4.3</t>
  </si>
  <si>
    <t>4.4</t>
  </si>
  <si>
    <t>Paredzamais daudzums (gabals):</t>
  </si>
  <si>
    <t>Kaulu vasks</t>
  </si>
  <si>
    <t>Sterils kaulu vasks</t>
  </si>
  <si>
    <t>Sastavs: bišu vasks un isopropīla palmitāts</t>
  </si>
  <si>
    <t>Ķirurģiskais zīmulis</t>
  </si>
  <si>
    <t>Ķirurģiskais marķēšanas zīmulis</t>
  </si>
  <si>
    <t>Sterils</t>
  </si>
  <si>
    <t>Ķirurģiskās lentas</t>
  </si>
  <si>
    <t>1 vienības cena bez PVN, EUR</t>
  </si>
  <si>
    <t>Konfigurācijas:</t>
  </si>
  <si>
    <t>Caurspīdīgs</t>
  </si>
  <si>
    <t>Atbalsta āķi</t>
  </si>
  <si>
    <t>Balons dzemdes tamponādei</t>
  </si>
  <si>
    <t>Sterilas uzmavas</t>
  </si>
  <si>
    <t>Paredzamais daudzums (komplekts):</t>
  </si>
  <si>
    <t>Kaniles vienreizlietojamas RF ablācijas</t>
  </si>
  <si>
    <t>Savietojamas ar RF ablācijas aparātu NEURO N50</t>
  </si>
  <si>
    <t>Vienreizlietojamas</t>
  </si>
  <si>
    <t>Galvas smadzeņu ventrikulu šunta sistēmas Y-veida konektors</t>
  </si>
  <si>
    <t>Sterilā iepakojumā</t>
  </si>
  <si>
    <t>Taisns galvas smadzeņu ventrikulu šunta sistēmas  konektors</t>
  </si>
  <si>
    <t>Vienreizlietojams</t>
  </si>
  <si>
    <t>Materiāls - titāna sakausējums</t>
  </si>
  <si>
    <t>Instrumentu komplekts LONGO operācijām</t>
  </si>
  <si>
    <t>Automatisks klipu aplikators vaļējām operācijām</t>
  </si>
  <si>
    <t>Ar 20 vai 30 ielādētiem titāna sakausējuma klipiem, kas automatiski ielādējas spailēs pēc katras instrumenta aktivizēšanas</t>
  </si>
  <si>
    <t>Klipu krasa: zila</t>
  </si>
  <si>
    <t>Klipiem ir rievota virsma</t>
  </si>
  <si>
    <t>Aizverto klipu izmērs: 3.8 mm</t>
  </si>
  <si>
    <t>Aizverto klipu izmērs: 6.0 mm</t>
  </si>
  <si>
    <t>Aizverto klipu izmērs: 10.8 mm</t>
  </si>
  <si>
    <t>Liektie cirkulārie griezējšuvēji ar atliecošu steiplera galvu</t>
  </si>
  <si>
    <t>Šuvēja sānos ir atvērumi liekā šķidruma evakuācijai</t>
  </si>
  <si>
    <t>Ar taisnstūrveida profila skavu stiepli un piltuvveida padziļinājumiem laktā pareizai B formas skavu veidošanai</t>
  </si>
  <si>
    <t>Attālums no griezuma līnijas līdz šuvei (anastamotic lip) ne lielāks par 1,9mm, kas nodrošina plašāku lūmenu</t>
  </si>
  <si>
    <t>21 mm (skavu augstums 3,5-4,8 mm)</t>
  </si>
  <si>
    <t>25 mm (skavu augstums 3,5-4,8 mm)</t>
  </si>
  <si>
    <t>28 mm (skavu augstums 3,5-4,8 mm)</t>
  </si>
  <si>
    <t>31 mm (skavu augstums 4,8 mm)</t>
  </si>
  <si>
    <t>33 vai 34 mm (skavu augstums 4,8 mm)</t>
  </si>
  <si>
    <t>Vienotu rokturi instrumenta aizvēršanai un nošūšanai</t>
  </si>
  <si>
    <t>Ar taisnstūrveida profila skavu stiepli un piltuvveida padziļinājumiem laktā pareizai B skavu veidošanai</t>
  </si>
  <si>
    <t>šuvējs 30mm, vaskulārais ar 3 skavu rindām</t>
  </si>
  <si>
    <t>kasetes 30mm - 2.5mm, vaskulārais ar 3 skavu rindām</t>
  </si>
  <si>
    <t>šuvējs 30mm</t>
  </si>
  <si>
    <t>kasetes 30mm - 3.5mm</t>
  </si>
  <si>
    <t>kasetes 30mm - 4.8mm</t>
  </si>
  <si>
    <t>šuvējs 45mm</t>
  </si>
  <si>
    <t>kasetes 45mm - 3.5mm</t>
  </si>
  <si>
    <t>kasetes 45mm - 4.8mm</t>
  </si>
  <si>
    <t>šuvējs 60mm</t>
  </si>
  <si>
    <t>kasetes 60mm - 3.5mm</t>
  </si>
  <si>
    <t>kasetes 60mm - 4.8mm</t>
  </si>
  <si>
    <t>šuvējs 90mm</t>
  </si>
  <si>
    <t>kasetes 90mm - 3.5mm</t>
  </si>
  <si>
    <t>kasetes 90mm - 4.8mm</t>
  </si>
  <si>
    <t>Neslīdoša gumijas roktura virsma</t>
  </si>
  <si>
    <t>2,5 mm, 3,8 mm un 4,8 mm kasetes ir savstarpēji maināmas</t>
  </si>
  <si>
    <t>Šuvējs 60 mm - 2,5 mm</t>
  </si>
  <si>
    <t>Kasetes 60 mm - 2,5 mm</t>
  </si>
  <si>
    <t>Šuvējs 60 mm - 3,8 mm; 60 mm - 4,8 mm</t>
  </si>
  <si>
    <t>šuvējs 80 mm - 3,8 mm; 80 mm - 4,8 mm</t>
  </si>
  <si>
    <t>Kasetes 80 mm - 3,8 mm; 80 mm - 4,8 mm</t>
  </si>
  <si>
    <t>šuvējs 100 mm - 3,8 mm; 100 mm- 4,8 mm</t>
  </si>
  <si>
    <t>Jauns 440 nerūsējošā tērauda nazis katrā kasetē</t>
  </si>
  <si>
    <t>Taisnstūrveida profila skavu stieple un piltuvveida padziļinājumi laktā pareizai  B formas skavu veidošanai</t>
  </si>
  <si>
    <t>Šuvēja aktivizācijas svira darbojas no abām pusēm</t>
  </si>
  <si>
    <t>Atraumatiski žokļi bez audu ierobežotāja</t>
  </si>
  <si>
    <t>Ar iestrādātu spraugas kontroli vienveidīgai un drošai nošūšanai</t>
  </si>
  <si>
    <t>Ātrā atvēršanas poga</t>
  </si>
  <si>
    <t xml:space="preserve">Ar titāna sakausējuma skaviņām. </t>
  </si>
  <si>
    <t>Kasetes atkārtoti lietojamajiem metāliskajiem šuvējiem</t>
  </si>
  <si>
    <t>Paredzetas atkārtoti lietojamajiem metāliskajiem šuvējiem</t>
  </si>
  <si>
    <t>Lineārajam Premium TA 30 mm</t>
  </si>
  <si>
    <t>Lineārajam Premium TA 55 mm</t>
  </si>
  <si>
    <t>Lineārajam Premium TA 90 mm</t>
  </si>
  <si>
    <t>Griezējšuvējam ReliaMax 60 mm</t>
  </si>
  <si>
    <t>Griezējšuvējam ReliaMax 80 mm</t>
  </si>
  <si>
    <t>Endoskopiskie ķirurģiskie šuvēji</t>
  </si>
  <si>
    <t>Endoskopiskais vienreizlietojamais, artikulējošais 35 mm vaskulārais griezējšuvējs</t>
  </si>
  <si>
    <t>sterils, ar pārlādējamām kasetēm</t>
  </si>
  <si>
    <t>Liekts apaļš spaiļu gals, platums 7mm</t>
  </si>
  <si>
    <t>Nazis iestrādāts šuvējā</t>
  </si>
  <si>
    <t>Instruments darbojas uz bateriju, kuras ilgums līdz 12h</t>
  </si>
  <si>
    <t>Instruments rotē 360° grādos , tā artikulācija 50° leņķī uz katru pusi, artikulācijas poga uz šuvēja</t>
  </si>
  <si>
    <t>Iepakojumā bez kasetes</t>
  </si>
  <si>
    <t>Šuvējs atbilst 10/12mm troakāram</t>
  </si>
  <si>
    <t>Rezerves kasete endoskopiskajam artikulējošajam 35 mm vaskulārajam griezējšuvēja</t>
  </si>
  <si>
    <t>Paredzetas  endoskopiskajam artikulējošajam 35 mm vaskulārajam griezējšuvējam ar apaļa profila skavu stiepli, kurām abās pusēs ir 2 skavu rindas</t>
  </si>
  <si>
    <t>Izmērs: 1,0 mm</t>
  </si>
  <si>
    <t>Endoskopiskais vienreizlietojamais artikulējošais 45mm griezējšuvējs ar artikulāciju uz šuvēja</t>
  </si>
  <si>
    <t>Skavas materiāls - titāna sakausējuma, kasete atbilst 12mm troakāram</t>
  </si>
  <si>
    <t>Stobra garums 340 mm</t>
  </si>
  <si>
    <t>Nazis iestrādāts šuvējā, divi atsevišķi rokturi instrumenta aizvēršanai un nošūšanai</t>
  </si>
  <si>
    <t>Kasetes vaskulāriem, normāliem un bieziem audiem, kas atbilst 10/12mm troakāram</t>
  </si>
  <si>
    <t>Instruments rotē 360° grādos, tā artikulācija 45° leņķī</t>
  </si>
  <si>
    <t>Instrumentā iestrādāts spaiļu bloķēšanas drošības mehānisms, kas neļauj nošūt bez kasetes</t>
  </si>
  <si>
    <t>Sterilā iepakojumā bez kasetes</t>
  </si>
  <si>
    <t>Vienreizlietojams, sterils, ar pārlādējamām kasetēm</t>
  </si>
  <si>
    <t>Rezerves kasetes endoskopiskajam artikulējošajam 45mm griezējšuvējam</t>
  </si>
  <si>
    <t>Paredzets  endoskopiskajam artikulējošajam 45mm griezējšuvējam ar apaļa profila skavu stiepli</t>
  </si>
  <si>
    <t>Izmērs: 1,5 mm</t>
  </si>
  <si>
    <t>Izmērs: 2,0 mm</t>
  </si>
  <si>
    <t>Endoskopiskais vienreizlietojamais artikulējošais 45 mm - 60 mm  griezējšuvējs ar artikulāciju uz šuvēja</t>
  </si>
  <si>
    <t>Instruments ar intergrēto drošības sistēmu, divi atsevišķi rokturi instrumenta aizvēršanai un nošūšanai</t>
  </si>
  <si>
    <t>Visas rezerves  kasetes atbilst 12mm troakāram</t>
  </si>
  <si>
    <t>Instruments rotē 360° grādos , tā artikulācija 15°, 30°, 45° leņķī</t>
  </si>
  <si>
    <t>Stobra garums 280mm</t>
  </si>
  <si>
    <t>Stobra garums 340mm</t>
  </si>
  <si>
    <t>Stobra garums 440mm</t>
  </si>
  <si>
    <t>Rezerves kasetes endoskopiskajam artikulējošajam 45 mm-60 mm griezējšuvējam</t>
  </si>
  <si>
    <t>Paredzetas endoskopiskajam artikulējošajam 45 mm-60 mm griezējšuvējam ar apaļa profila skavu stiepli, kurām abās pusēs ir 3 skavu rindas</t>
  </si>
  <si>
    <t>1,5 mm</t>
  </si>
  <si>
    <t>1,8 mm</t>
  </si>
  <si>
    <t>2,0 mm</t>
  </si>
  <si>
    <t>2,3 mm</t>
  </si>
  <si>
    <t>1,0 mm</t>
  </si>
  <si>
    <t>Endoskopiskais vienreizlietojamais, artikulējošais 45mm - 60 mm viena rokas griezējšuvējs ar uzlabotu spaiļu tehnoloģiju</t>
  </si>
  <si>
    <t>Instruments darbojas ar bateriju, kuras ilgums ir 12h</t>
  </si>
  <si>
    <t>Instruments rotē 360° grādos , tā artikulācija 15°, 30° un 45° leņķī</t>
  </si>
  <si>
    <t>Visas kasetes atbilst 12mm troakāram</t>
  </si>
  <si>
    <t>Sterils, ar pārlādējamām kasetēm, kas neļauj audiem izslīdēt no intrumenta spailēm</t>
  </si>
  <si>
    <t>Rezerves kasetes endoskopiskajam artikulējošajam 45mm - 60 mm griezējšuvējam</t>
  </si>
  <si>
    <t>Rezerves kasetes endoskopiskajam artikulējošajam 45mm - 60 mm griezējšuvējam ar apaļa profila skavu stiepli, kurām abās pusēs ir 3 asimetrisku skavu rindas;</t>
  </si>
  <si>
    <t>Skavas materiāls - titāna sakausējums, ar uzlabotu spaiļu tehnoloģiju, kas neļauj audiem izslīdēt no instrumentu spailēm</t>
  </si>
  <si>
    <t>Atbilst 12mm troakāram</t>
  </si>
  <si>
    <t>Universālais endoskopiskais šuvējs</t>
  </si>
  <si>
    <t>Savienojams ar 3 dažāda garuma, 3 skavu lieluma artikulējošām  kasetēm</t>
  </si>
  <si>
    <t>Iebūvētas kasetes artikulācijas iespējas: uz katru pusi piecas pakāpes  līdz  45° leņķim</t>
  </si>
  <si>
    <t>Ar integrētu drošības sistēmu, kas neļauj otrreiz nošūt kaseti</t>
  </si>
  <si>
    <t>Lādešanas fiksators instrumenta pamatā</t>
  </si>
  <si>
    <t>Taisnās kasetes endoskopiskajam šuvējam</t>
  </si>
  <si>
    <t>30 mm / 2,5 mm</t>
  </si>
  <si>
    <t>30 mm / 3,5 mm</t>
  </si>
  <si>
    <t>45 mm / 2.5 mm</t>
  </si>
  <si>
    <t>45 mm / 3.5 mm</t>
  </si>
  <si>
    <t>45 mm / 4.8 mm</t>
  </si>
  <si>
    <t>60 mm / 3.5 mm</t>
  </si>
  <si>
    <t>60 mm / 4.8 mm</t>
  </si>
  <si>
    <t>Artikulējošās kasetes endoskopiskajam šuvējam ar maināmu nazi</t>
  </si>
  <si>
    <t>Kasetes ar 3 progresējoša augstuma skavām</t>
  </si>
  <si>
    <t>30 mm vaskulāriem audiem ( ar taisno vai liekto galu) (skavu izmērs: 2,0-2,5-3,0mm)</t>
  </si>
  <si>
    <t>45 mm vaskulāriem audiem (skavu izmērs: 2,0-2,5-3,0mm)</t>
  </si>
  <si>
    <t>45 mm normāliem un bieziem audiem (skavu izmērs 3,0-3,5-4,0mm)</t>
  </si>
  <si>
    <t>60 mm  normāliem un bieziem audiem (ar taisno vai liekt galu) (skavu izmērs 3,0-3,5-4,0mm)</t>
  </si>
  <si>
    <t>60 mm ļoti bieziem audiem (skavu izmērs: 4,0-4,5-5,0mm)</t>
  </si>
  <si>
    <t>11cmx6cm</t>
  </si>
  <si>
    <t>15cmx10cm</t>
  </si>
  <si>
    <t>15cmx15cm</t>
  </si>
  <si>
    <t>Daļēji uzsūcošais daudzšķiedru kombinēts vieglsvara trūču plastikas tīkls</t>
  </si>
  <si>
    <t>12cmx10cm</t>
  </si>
  <si>
    <t>Pretsaauguma implants nabas trūču plastikai</t>
  </si>
  <si>
    <t>Daļēji uzsūcošais vienšķiedru vieglsvara pretsaauguma implants nabas trūču plastikai</t>
  </si>
  <si>
    <t>veidots no polipropilēna, polidiaksanona un audus atdalošo oksidētas reģenerētas celulozes slāni vai analoga</t>
  </si>
  <si>
    <t>Maza izmēra nabas trūcēm 4.3 cm</t>
  </si>
  <si>
    <t>Vidēja izmēra nabas trūcēm 6.4 cm</t>
  </si>
  <si>
    <t>Liela izmēra nabas trūcēm 8.6 cm</t>
  </si>
  <si>
    <t>Oksidētas reģenerētas celulozes materiāls, iegūts 100% no tīras celulozes, kas reģenerācijas procesā ir pārvērsts viskozē</t>
  </si>
  <si>
    <t>nesatur smagos metālus vai citus ķīmiskus piemaisījumus (smagie metāli zem 0,012 ppm, karboksilgrupas robežās 18-24%, mitruma daudzums iepakojumā atlikums zem 2%)</t>
  </si>
  <si>
    <t>mikroskopiski identisks šķiedru biezums, vienmērīga šķiedru oksidācija, uzsūcas līdz 2 nedēļām</t>
  </si>
  <si>
    <t>Piesūcoties ar šķidrumu nesarullējas un ir pārpozicionējams</t>
  </si>
  <si>
    <t>Baktericīds, pH līmenis zem 4.0, efektīvs pret MRSA, MRSE, VRE, E.coli, P.aeruginosa</t>
  </si>
  <si>
    <t xml:space="preserve">Pievienot klīnisko pētījumu par konkrēta produkta zīmola baktericīdo efektu un datu lapu ar datiem par smago metālu saturēšanu, karboksilgrupu daudzumu, mitruma daudzumu iepakojumā un produkta izšķīšanas rādītājiem fosfāta buferšķīdumā pēc 24 stundām. </t>
  </si>
  <si>
    <t>Katrai skavai divas fiksācijas vietas ar āķi, minimāla virsma uz tīkla, pielietojams fiksācijai dažādos leņķos</t>
  </si>
  <si>
    <t>Skavas uzsūcas 12 mēnešu laikā</t>
  </si>
  <si>
    <t>Vienreizlietojamais polidiaksanona skavotājs laparoskopiskai trūču fiksācijai, 12 skavas</t>
  </si>
  <si>
    <t>Vienreizlietojamais polidiaksanona skavotājs laparoskopiskai trūču fiksācijai, 25 skavas</t>
  </si>
  <si>
    <t>Polidiaksanona skavotājs trūču fiksācijai konvencionālām operācijām</t>
  </si>
  <si>
    <t>Instrumenta stobrs liekts labākai piekļuvei</t>
  </si>
  <si>
    <t>Katrā instrumentā 20 uzsūcošās skavas</t>
  </si>
  <si>
    <t>Politetrafluoretilēna pretsaaugumu un baktēriju rezistentais trūču tīkli</t>
  </si>
  <si>
    <t>Vienslāņa</t>
  </si>
  <si>
    <t xml:space="preserve"> 10cmx15cm (ovāls)</t>
  </si>
  <si>
    <t xml:space="preserve"> 15cmx20cm (ovāls)</t>
  </si>
  <si>
    <t xml:space="preserve"> 22cmx 30cm (ovāls)</t>
  </si>
  <si>
    <t xml:space="preserve"> 30cmx 40 cm (ovāls)</t>
  </si>
  <si>
    <t>Komplets akūtām un plānveida laparaskopiskām operācijām</t>
  </si>
  <si>
    <t>Komplekts sastāv no:</t>
  </si>
  <si>
    <t>Insuflācijas adata, garums 150mm</t>
  </si>
  <si>
    <t>Vienreizlietojams endoskopiskais trūču fiksācijas instruments ar artikulācijas iespēju</t>
  </si>
  <si>
    <t>Endoskopiskais trūču fiksācijas instruments ar pārlādēšanas iespēju un artikulācijas iespēju līdz 65 grādiem</t>
  </si>
  <si>
    <t>Leņķi iespējams fiksēt ar rokturī iestrādātu mehānismu</t>
  </si>
  <si>
    <t>Komplektā ietilpst vienreizlietojams trūču fiksācijas instruments un 3 kasetes ar 10 spirālēm</t>
  </si>
  <si>
    <t>Paredzētas vienreizlietojamām endoskopiskam trūču fiksācijas instrumentam ar artikulācijas iespēju</t>
  </si>
  <si>
    <t>3 rezerves kasetes</t>
  </si>
  <si>
    <t>Rezerves kasetes endoskopiskām trūču fiksācijas instrumentām ar 5 skrūvītēn</t>
  </si>
  <si>
    <t>Rezerves kasetes endoskopiskām trūču fiksācijas instrumentām ar 10 skrūvītēn</t>
  </si>
  <si>
    <t>Ar 10 uzsūcošām poliglikolaktīda skābes (PGLA) skrūvītēm</t>
  </si>
  <si>
    <t>Ar 5 uzsūcošām poliglikolaktīda skābes (PGLA) skrūvītēm</t>
  </si>
  <si>
    <t>Darbības spektrs – kapilārās, venozās, mazās arteriālas asiņošanas apturēšana</t>
  </si>
  <si>
    <t>Pielietojamība – visas ķirurģijas jomas</t>
  </si>
  <si>
    <t>Ātra hemostāze</t>
  </si>
  <si>
    <t>Minimāla audu reakcija</t>
  </si>
  <si>
    <t>Optimāla uzsūkšanās</t>
  </si>
  <si>
    <t>Jāietilpst visu veidu hemostāzes līdzekļiem</t>
  </si>
  <si>
    <t>Materiālam jābūt plastiskam un parocīgam lietošanā</t>
  </si>
  <si>
    <t>Uz sterila iepakojuma jābūt ražotāja kodam, derīguma termiņam</t>
  </si>
  <si>
    <t>Materiāls: želatīns</t>
  </si>
  <si>
    <t>Hemostatiskie rezorbējošie želatīna līdzekļi</t>
  </si>
  <si>
    <t>Hemostāzes ātrums 5-8 min. laikā, uzsūkšanās laiks 4 nedēļas</t>
  </si>
  <si>
    <t>Pievienot klīnisko pētījumu par konkrēta produkta zīmola baktericīdo efektu un datu lapu ar datiem par smago metālu saturēšanu, karboksilgrupu daudzumu, mitruma daudzumu iepakojumā un produkta izšķīšanas rādītājiem fosfāta buferšķīdumā pēc 24 stundām</t>
  </si>
  <si>
    <t>Hemostāzes efekts sasniedzams lietojot produktu vienā kārtā</t>
  </si>
  <si>
    <t>Marles veida</t>
  </si>
  <si>
    <t>Kopējais derīguma termiņš no ražošanas datuma ir ne mazāk kā 5 gadi</t>
  </si>
  <si>
    <t>Hemostāze 2-8 min laikā</t>
  </si>
  <si>
    <t>Mikroskopiski identisks šķiedru biezums</t>
  </si>
  <si>
    <t>Vienmērīga šķiedru oksidācija</t>
  </si>
  <si>
    <t>Uzsūcas līdz 2 nedēļām</t>
  </si>
  <si>
    <t>Auduma veida</t>
  </si>
  <si>
    <t>Cauršujams</t>
  </si>
  <si>
    <t>Hemostāze 1-3 min laikā</t>
  </si>
  <si>
    <t>Filca veida</t>
  </si>
  <si>
    <t>nelīpošs,pārpozicionējams</t>
  </si>
  <si>
    <t>Hemostāze 1-2 min laikā</t>
  </si>
  <si>
    <t>Kopējais derīguma termiņš no ražošanas datuma ir ne mazāk kā 2 gadi</t>
  </si>
  <si>
    <t>Bioķirurģiskais adhezīvs</t>
  </si>
  <si>
    <t xml:space="preserve">Sastāv no 2-oktilcianoakrilāta, adhezīva molekulā ir vismaz 8 oglekļa atomi  </t>
  </si>
  <si>
    <t xml:space="preserve">Šķidrā veidā, šķidrumam ir augsta viskozitāte  </t>
  </si>
  <si>
    <t>Šķidrums veido plānu, elastīgu un izturīgu plēvi, kas 2 minūšu laikā  iegūst stiprību, ekvivalentu 4-0 diegu stiprībai</t>
  </si>
  <si>
    <t>Adhezīvam ir antimikrobiāla un pretinflamatora darbība, tas ir efektīvs pret Staphylococcus epidermidis, Escherichia coli, Staphylococcus aureus, Pseudomonas aeruginosa un  Enterococcus faecium un būtiski samazina ķirurģisko brūču infekcijas biežumu</t>
  </si>
  <si>
    <t>Samazina hospitalizācijas laiku, nav nepieciešami īpaši uzglabāšanas apstākļi</t>
  </si>
  <si>
    <t xml:space="preserve">Iespējams glabāt noliktavā vismaz divus gadus bez atdzesēšanas    </t>
  </si>
  <si>
    <t>Sterili pārsēji</t>
  </si>
  <si>
    <t>Piesūcināts ar hlorheksidīnu</t>
  </si>
  <si>
    <t>Diskveida ar atveri</t>
  </si>
  <si>
    <t>Fibrīna līmes komplekts</t>
  </si>
  <si>
    <t>Materiālam jānodrošina dubultā vīrusu inaktivācija</t>
  </si>
  <si>
    <t>Materiāls nesatur dzīvnieku izcelsmes proteīnus un aprotonīnu</t>
  </si>
  <si>
    <t>2-komponentu audu līme, kas sastāv no cilvēka trombīna un cilvēka fibrinogēna</t>
  </si>
  <si>
    <t>Ir iespējams glabāt produktu ledusskapī ( 2-8°C) ne mazāk kā 25 dienas.</t>
  </si>
  <si>
    <t>Nepieciešams trīslūmenu aplikātora katetrs, kas samazinātu līmes sarecēšanas iespējamību aplikātorā izmantošanas laikā.</t>
  </si>
  <si>
    <t>Ir iespējams izsmidzināt līmi, izmantojot zem spiediena esošu ogļskābo gāzi vai saspiestu gaisu</t>
  </si>
  <si>
    <t>Aplikācijas ierīces iepakojumā. CE-marķētais aplikācijas ierīces iepakojums satur sterilu, vienreiz lietojamu divu šļirču ierīci, ievietotu caurspīdīgā PVC paplātē, kas ir aizzīmogota ar Tyvec noplēšamu papīru. Izolētā paplāte ir ievietota aizzīmogotā maisiņā, kas veidots no papīra/polietilēna, tiek piegādāta kartona kastē</t>
  </si>
  <si>
    <t>Divas atsevišķas pudelītes ar steriliem gumijas aizbāžņiem katra no tām satur 1ml, 2ml vai 5ml šķīduma (attiecīgi cilvēka trombīna un cilvēka fibronogēna)</t>
  </si>
  <si>
    <t xml:space="preserve">Izmēri: </t>
  </si>
  <si>
    <t>Izmēri:</t>
  </si>
  <si>
    <t>Izmērs:</t>
  </si>
  <si>
    <t>Automātiskie lineārie šuvēji</t>
  </si>
  <si>
    <t>Paredzēti automātiskiem lineāriem šuvējiem</t>
  </si>
  <si>
    <t>Taisnstūrveida profila skavas kasetes automātiskiem lineāriem šuvējiem</t>
  </si>
  <si>
    <t>Šuvējs 80 mm - 3,8 mm; 80 mm - 4,8 mm</t>
  </si>
  <si>
    <t>Šuvējs 100 mm - 3,8 mm; 100 mm- 4,8 mm</t>
  </si>
  <si>
    <t>Vienreizlietojamie mehāniskie ķirurģiskie griezējšuvēji/anastamožu šuvēji ar ielādētu kaseti</t>
  </si>
  <si>
    <t xml:space="preserve">Rezerves kasetes vienreizlietojamiem mehāniskiem ķirurģiskiem griezējšuvējiiem/anastamožu šuvējiem </t>
  </si>
  <si>
    <t>Paredzētas vienreizlietojamiem mehāniskiem ķirurģiskiem griezējšuvējiiem/anastamožu šuvējiem</t>
  </si>
  <si>
    <t>Kasetes 60 mm - 3,8 mm; 60 mm - 4,8 mm</t>
  </si>
  <si>
    <t>Kasetes 100 mm - 3,8 mm; 100 mm - 4,8 mm</t>
  </si>
  <si>
    <t>Stobra garums:</t>
  </si>
  <si>
    <t>Izmēri: 1,0 mm, 1,5 mm, 1,8 mm, 2,0 mm, 2,3 mm</t>
  </si>
  <si>
    <t>Ar 3 progresējoša augstuma skavām</t>
  </si>
  <si>
    <t>Tilpums:</t>
  </si>
  <si>
    <t xml:space="preserve">1. flakons: Recējoši cilvēka proteīni, kas satur galvenokārt fibrinogēnu un fibronektīnu (50 - 90mg/ml). XIII factors. Plazminogēns Ag &lt;/= 15 ģg/ml. Arginīna hidrohlorīds 18.5 -22.5mg/ml, Glicīns, Nātrija hlorīds, Nātrija citrāts, Kalcija hlorīds, Sterils injekciju ūdens       </t>
  </si>
  <si>
    <t xml:space="preserve">2. flakons:Cilvēka trombīns (800 – 1200 SV/ml). Kalcija hlorīds, cilvēka albumīns, mannīts, nātrija acetāts, sterils injekciju ūdens </t>
  </si>
  <si>
    <t>Komplektācija:</t>
  </si>
  <si>
    <t>Paredzamais daudzums :</t>
  </si>
  <si>
    <t>1+1 ml (komplekts)</t>
  </si>
  <si>
    <t>2+2 ml (komplekts)</t>
  </si>
  <si>
    <t>5+5 ml (komplekts)</t>
  </si>
  <si>
    <t>Laparaskopiskais uzgalis (gabals)</t>
  </si>
  <si>
    <t>Izsmidzināšanas ierīce bez gaisa izmantošanas  (gabals)</t>
  </si>
  <si>
    <t>Kolagēnu un riboflavīnu saturoši hemostātiskie materiāli</t>
  </si>
  <si>
    <t>Sastāvs: kolagēns un riboflavīns</t>
  </si>
  <si>
    <t>3cm x 5cm</t>
  </si>
  <si>
    <t xml:space="preserve">5cm x 8cm </t>
  </si>
  <si>
    <t>Audu līme</t>
  </si>
  <si>
    <t>Sastāv no n-butil-2-cianoakrilāta</t>
  </si>
  <si>
    <t>Bezasmens troakārs</t>
  </si>
  <si>
    <t>Ar caurspīdīgu kanulu un piramīdveida galu audu traumas samazināšanai</t>
  </si>
  <si>
    <t>Kanulai ir rievota virsma troakāra labākai stabilizācijai audos</t>
  </si>
  <si>
    <t>Caurspīdīgais gals, ja tiek lietots kopā ar kameru, kas dod vizualizācijas iespēju ievadīšanas laikā</t>
  </si>
  <si>
    <t>Obturatoram ir zems profils, kas sastāv no 2 daļām</t>
  </si>
  <si>
    <t>Slūžveida vārstulis dod iespēju izvilkt instrumentus, zaudējot pēc iespējas mazāk CO2, lodveida vārstulis ļauj strādāt ar dažāda diametra instrumentiem, nezaudējot gāzi dobumā</t>
  </si>
  <si>
    <t>Obturatoram ir iespēja desuflēt, insuflēt un apstādināt CO2</t>
  </si>
  <si>
    <t>Troakārām ir austiņas fiksācijai</t>
  </si>
  <si>
    <t>Garums 75mm-150mm</t>
  </si>
  <si>
    <t>Izmēri: 5, 12, 15 mm</t>
  </si>
  <si>
    <t>5 mm</t>
  </si>
  <si>
    <t>12 mm</t>
  </si>
  <si>
    <t>15 mm</t>
  </si>
  <si>
    <t>Universāla caurspīdīga kanula</t>
  </si>
  <si>
    <t>75-100 mm garums</t>
  </si>
  <si>
    <t>Ar iestrādātu rievu, troakāra fiksācijai vēdera sienā</t>
  </si>
  <si>
    <t>Izmēri: 5, 12 mm</t>
  </si>
  <si>
    <t>Optikas preataizsvīšanas līdzeklis</t>
  </si>
  <si>
    <t>Tilpums 6 ml</t>
  </si>
  <si>
    <t>Komplektā sūklis kameras tīrīšanai</t>
  </si>
  <si>
    <t>Endoskopiskais klipu aplikators, piederumi</t>
  </si>
  <si>
    <t>Instruments rotē 360 grādos ap savu asi</t>
  </si>
  <si>
    <t>Instrumenta stobra garums 33cm</t>
  </si>
  <si>
    <t>Endoskopiskais automātiskais klipu aplikators 10mm</t>
  </si>
  <si>
    <t>Automātiskais</t>
  </si>
  <si>
    <t>Klipu izmēri:  6, 9, 11 mm</t>
  </si>
  <si>
    <t>Instrumentā ir 20 mazie, 20 vidējie un 15 lielie klipi</t>
  </si>
  <si>
    <t>Indikators, kas norāda, ka ir izlietots pēdējais klips</t>
  </si>
  <si>
    <t>Stobrs rotē ap savu asi 360 grādos</t>
  </si>
  <si>
    <t>Indikators, kas norāda , ka ir palikuši vēl 3 klipi,</t>
  </si>
  <si>
    <t>Pagarinātas spailes labākai redzamībai un palielinātai drošībai</t>
  </si>
  <si>
    <t>Endoskopiskais klipu aplikators, piederumi, LIGACLIP</t>
  </si>
  <si>
    <t>Endoskopiskie klipi  LIGACLIP klipu aplikatoram</t>
  </si>
  <si>
    <t>Klipi ar izmēriem - vidējs (aizvērts klips 5mm) un vidēji liels (aizvērts klips 8.7mm)</t>
  </si>
  <si>
    <t>Klipi izgatavoti no titāna sakausējuma</t>
  </si>
  <si>
    <t>Klipi piemēroti atkārtotas lietošanas klipu aplikatoram</t>
  </si>
  <si>
    <t>Savietojami ar slimnīcā esošo skavu aplikatoru (Ethicon)</t>
  </si>
  <si>
    <t>Titāna sakausējuma klipi Ligating CLIP</t>
  </si>
  <si>
    <t>Vairogdziedzeru operācijām</t>
  </si>
  <si>
    <t>Mazā izmēra</t>
  </si>
  <si>
    <t>Materiāls: titāna sakausējums</t>
  </si>
  <si>
    <t>Klemmes, disektori, šķēres</t>
  </si>
  <si>
    <t xml:space="preserve">Endoskopiskā Babcock klemme </t>
  </si>
  <si>
    <t>Instrumenta stobrs rotē ap savu asi 360 grādos</t>
  </si>
  <si>
    <t>Ir iestrādāts slēdzējmehānisms, kas ļauj instrumentu nofiksēt noteiktā vietā un panākt, lai šī pozīcija nemainītos neiztraucējot operācijas gaitu</t>
  </si>
  <si>
    <t>Endoskopiskais disektors</t>
  </si>
  <si>
    <t>Endoskopiskās šķēres</t>
  </si>
  <si>
    <t>Tas rotē ap savu asi 360 grādos</t>
  </si>
  <si>
    <t>Ir iespēja pievienot vienpolāro kauterizāciju</t>
  </si>
  <si>
    <t>Endoskopiskā ķirurģiskā spaile</t>
  </si>
  <si>
    <t>Rotē ap savu asi 360 grādos</t>
  </si>
  <si>
    <t>Endoskopiskā anatomiskā spaile 5mm</t>
  </si>
  <si>
    <t>Endoskopiskā anatomiskā spaile</t>
  </si>
  <si>
    <t>Veresa punkcijas adata</t>
  </si>
  <si>
    <t>Piemērota dažāda biezuma dobuma audiem</t>
  </si>
  <si>
    <t>Endoskopiskie maisi</t>
  </si>
  <si>
    <t>Endoskopijas maisiņi ar piegādes sistēmu</t>
  </si>
  <si>
    <t>Sterili</t>
  </si>
  <si>
    <t>Materiāls poliuretāns vai analogs</t>
  </si>
  <si>
    <t>Ar apaļu atbalstu no plates metāliskas lentas ar maisa orientācijas marķējumiem</t>
  </si>
  <si>
    <t>Ar savelkošu pavedienu, kas savelk maisu pēc gredzena atbrīvošanas, kurš atrodas roktura gala un atvieglo parauga izņemšanu</t>
  </si>
  <si>
    <t>Instrumenta pareizai pozicionēšanai nosaukums un izmērs (vai cita norāde) norādīti instrumenta virspusē</t>
  </si>
  <si>
    <t xml:space="preserve">Papildus marķējumi uz metāla atbalsta, kuri norāda pareizo maisa atvēršanas virzienu. </t>
  </si>
  <si>
    <t>Ar apaļu atbalstu no ne vairāk kā 4 mm platas metāla plāksnītes</t>
  </si>
  <si>
    <t>Instrumenta stobra garums 30+/- 10 cm</t>
  </si>
  <si>
    <t>Ietilpība ne mazāka kā 190 ml</t>
  </si>
  <si>
    <t>Izmērs 60mmx150mm +/- 10 mm</t>
  </si>
  <si>
    <t>Ar apaļu atbalstu no ne vairāk kā 6 mm platas metāla plāksnītes</t>
  </si>
  <si>
    <t>Diametrs ne vairāk par 15 mm</t>
  </si>
  <si>
    <t>Diametrs ne vairāk par 10 mm</t>
  </si>
  <si>
    <t>Ietilpība ne mazāka kā 1500 ml</t>
  </si>
  <si>
    <t>Izmērs 135mmx220mm +/- 20 mm</t>
  </si>
  <si>
    <t>Incīzijas līnijas aizsargs</t>
  </si>
  <si>
    <t>Anālais spogulis</t>
  </si>
  <si>
    <t>Nesatur lateksu</t>
  </si>
  <si>
    <t>Atraumatisks</t>
  </si>
  <si>
    <t>Drenas, rezervuāri</t>
  </si>
  <si>
    <t>Silikona drena</t>
  </si>
  <si>
    <t>Cauruļveida drenas pagarinātājs un konektors (1:1) savienojumam ar citam drenām un drenāžas sistēmu ar vai bez troakāra</t>
  </si>
  <si>
    <t>Rezervuāri</t>
  </si>
  <si>
    <t>Sterilie</t>
  </si>
  <si>
    <t>Nokomplektēti ar pretplūdu vārstuļiem, lai apstādinātu šķidruma plūsmu pretējā virzienā</t>
  </si>
  <si>
    <t>100ml</t>
  </si>
  <si>
    <t>150ml</t>
  </si>
  <si>
    <t>300ml</t>
  </si>
  <si>
    <t>450ml</t>
  </si>
  <si>
    <t>Konfigurācija:</t>
  </si>
  <si>
    <t>Ierīce diagnostikas un operatīvām vajadzībām proktoloģijā</t>
  </si>
  <si>
    <t>Sterila</t>
  </si>
  <si>
    <t>Transcervikālai audu paraugu ņemšanai 10-12 grūtniecības nedēļās</t>
  </si>
  <si>
    <t>Iespējamu ģenētisku anomāliju konstatēšanai</t>
  </si>
  <si>
    <t>CHORION VILLUS paraugu ņemšanas komplekts -transabdominālais</t>
  </si>
  <si>
    <t>CHORION VILLUS paraugu ņemšanas komplekts transcervikālais</t>
  </si>
  <si>
    <t>Transabdominālai audu paraugu ņemšanai 10-12 grūtniecības nedēļās</t>
  </si>
  <si>
    <t>Sterils, ar pārlādējamām kasetēm</t>
  </si>
  <si>
    <t>Stobra garums 280/340/440mm</t>
  </si>
  <si>
    <t>Iepriekš sapresētie</t>
  </si>
  <si>
    <t>Ar standarta Y-konektoru dubultai drenāžai</t>
  </si>
  <si>
    <t>Endoskopiskais klipu aplikators stobra diametrs: 10mm</t>
  </si>
  <si>
    <t>Vienreizlietojami</t>
  </si>
  <si>
    <t>Uz cimdu iepakojuma jānorāda ražošanas un derīguma termiņa beigšanās datums</t>
  </si>
  <si>
    <t>Vīrusu caurlaidības/izplatīšanās tests - Aizsardzības efektivitāte apstiprināta ar ASTM F 1671 standarta testu</t>
  </si>
  <si>
    <t>Ādas kairinājuma pārbaude ar ISO 10993-11 standarta testu</t>
  </si>
  <si>
    <t>Cimdiem ir CE marķējums</t>
  </si>
  <si>
    <t>Cimdi atbilst Eiropas Savienības EN455-1; EN455-2 un EN455-3 standartam</t>
  </si>
  <si>
    <t xml:space="preserve">Pretendentam jāiesniedz ne mazāk kā 10 pāru paraugus no katra piedāvāta ķirurģisko cimdu veida </t>
  </si>
  <si>
    <t>Pieejami vismaz šādi izmēri: 5.5(XS), 6.0(S), 6.5(M), 7.0(M), 7.5 (L), 8.0 (L), 8.5(XL) un 9.0(XXL)</t>
  </si>
  <si>
    <t>1.1.</t>
  </si>
  <si>
    <t>1</t>
  </si>
  <si>
    <t>4</t>
  </si>
  <si>
    <t>5</t>
  </si>
  <si>
    <t>6</t>
  </si>
  <si>
    <t>7</t>
  </si>
  <si>
    <t>8</t>
  </si>
  <si>
    <t>9</t>
  </si>
  <si>
    <t>1.2.</t>
  </si>
  <si>
    <t>2</t>
  </si>
  <si>
    <t>3</t>
  </si>
  <si>
    <t>3.3</t>
  </si>
  <si>
    <t>10</t>
  </si>
  <si>
    <t>1.4</t>
  </si>
  <si>
    <t>Vispārīgās prasības (attiecināmas uz visām daļas pozīcijām):</t>
  </si>
  <si>
    <t>Cimdi sterili pūderēti manipulācijām un procedūrām sterilā vidē</t>
  </si>
  <si>
    <t>Cimdi sterili nepūderēti manipulācijām un procedūrām sterilā vidē</t>
  </si>
  <si>
    <t>11</t>
  </si>
  <si>
    <t>12</t>
  </si>
  <si>
    <t>daļa</t>
  </si>
  <si>
    <t>3.</t>
  </si>
  <si>
    <t>Manipulāciju sterili cimdi</t>
  </si>
  <si>
    <t>4.</t>
  </si>
  <si>
    <t>5.</t>
  </si>
  <si>
    <t xml:space="preserve">Paredzēts ātrai mehāniskai hemostāzei </t>
  </si>
  <si>
    <t>6.</t>
  </si>
  <si>
    <t>Nenomazgājas ar dezinfekcijas šķīdumu</t>
  </si>
  <si>
    <t>7.</t>
  </si>
  <si>
    <t>8.</t>
  </si>
  <si>
    <t>9.</t>
  </si>
  <si>
    <t>10.</t>
  </si>
  <si>
    <t>12.</t>
  </si>
  <si>
    <t>13.</t>
  </si>
  <si>
    <t>Bakri tipa balons</t>
  </si>
  <si>
    <t>Izgatavots no silikona</t>
  </si>
  <si>
    <t>Katetra izmērs 24Fr</t>
  </si>
  <si>
    <t>Komplektā 60 ± 10 ml šļirce</t>
  </si>
  <si>
    <t>14.</t>
  </si>
  <si>
    <t>15.</t>
  </si>
  <si>
    <t>16.</t>
  </si>
  <si>
    <t>17.</t>
  </si>
  <si>
    <t>Pieejami kaniles vismaz ar šādiem izmēriem:</t>
  </si>
  <si>
    <t>18.</t>
  </si>
  <si>
    <t>Ar metāliskiem savienojumiem</t>
  </si>
  <si>
    <t>Rtg saskatāms</t>
  </si>
  <si>
    <t>19.</t>
  </si>
  <si>
    <t>Galvas smadzeņu ventrikulu šunta sistēmas taisns metālisks konektors</t>
  </si>
  <si>
    <t>Izmēri ID 1.0±0.1mm, ĀD 2.0±0.2mm</t>
  </si>
  <si>
    <t>20.</t>
  </si>
  <si>
    <t>21.</t>
  </si>
  <si>
    <t>1.5</t>
  </si>
  <si>
    <t>2.3</t>
  </si>
  <si>
    <t>Brūces slēgšanas plāksteris ar savilcējiem</t>
  </si>
  <si>
    <t>Vienības cena bez PVN, EUR</t>
  </si>
  <si>
    <t>Neinvazīvs ķirurģiskās brūces slēgšanas plāksteris ar savilcējiem</t>
  </si>
  <si>
    <t>Plāksteris sastāv no diviem plāksteriem, kuri pārklāti ar speciālu ādas līmi, kas savienoti ar plastmasas savilcējiem</t>
  </si>
  <si>
    <t xml:space="preserve">Ar savilcējiem ir iespējams brūci slēgt pakāpeniski vai vienā etapā, kā arī brūci atbrīvot no kompresijas </t>
  </si>
  <si>
    <t xml:space="preserve">Pieejami vismaz četru dažādu garumu plāksteri: </t>
  </si>
  <si>
    <t>Proktoskopa uzgalis ar obturatoru proktoloģiskām izmeklēšanām</t>
  </si>
  <si>
    <t>Proktoskopa uzgalis ar obturatoru</t>
  </si>
  <si>
    <t>Konusveida ar slēgtu apaļu galu</t>
  </si>
  <si>
    <t>Darba diametrs 21 ±0.1mm</t>
  </si>
  <si>
    <t>Darba garums 120 ±5mm</t>
  </si>
  <si>
    <t xml:space="preserve">Uzgalis sterils ar atsevišķu sterilu iepakojumu </t>
  </si>
  <si>
    <t>Vienā iepakojumā ne mazāk ka 10 uzgaļi</t>
  </si>
  <si>
    <t>Savienojams ar Richard Wolf metāla rokturiem (kods 8838.90)</t>
  </si>
  <si>
    <t>26.</t>
  </si>
  <si>
    <t>27.</t>
  </si>
  <si>
    <t>Atbalsta āķis ar elastīgu fiksāciju</t>
  </si>
  <si>
    <t>Asais āķis ar garumu 5±0,1 mm</t>
  </si>
  <si>
    <t>Savienojams sistēmā ar LoneStar, CooperSurgical esošo retraktoru</t>
  </si>
  <si>
    <t>Vienreizlietojams, sterils</t>
  </si>
  <si>
    <t>Proktoskopa un rektoskopa uzgaļi proktoloģiskām izmeklēšanām</t>
  </si>
  <si>
    <t>Rektoskopa uzgalis ar obturatoru proktoloģiskām izmeklēšanām</t>
  </si>
  <si>
    <t>Rektoskopa uzgalis ar obturatoru</t>
  </si>
  <si>
    <t>Darba garums 255 ±5mm</t>
  </si>
  <si>
    <t>22.</t>
  </si>
  <si>
    <t>1.6</t>
  </si>
  <si>
    <t>1.7</t>
  </si>
  <si>
    <t>1.8</t>
  </si>
  <si>
    <t>1.9</t>
  </si>
  <si>
    <t>1.10</t>
  </si>
  <si>
    <t>1.11</t>
  </si>
  <si>
    <t>1.12</t>
  </si>
  <si>
    <t>23.</t>
  </si>
  <si>
    <t>1.13</t>
  </si>
  <si>
    <t>1.14</t>
  </si>
  <si>
    <t>24.</t>
  </si>
  <si>
    <t>25.</t>
  </si>
  <si>
    <t>28.</t>
  </si>
  <si>
    <t>29.</t>
  </si>
  <si>
    <t>30.</t>
  </si>
  <si>
    <t>Nesatur eksogēnu trombīnu un buļļa asins komponentus</t>
  </si>
  <si>
    <t>glabāšanas ilgums iztabas temperatūrā ne mazāk par 8 stundām</t>
  </si>
  <si>
    <t>Sagatavošanas modulis</t>
  </si>
  <si>
    <t>Citrāta/TA flakons</t>
  </si>
  <si>
    <t>Asinātais stienis</t>
  </si>
  <si>
    <t>Sugi tamponi</t>
  </si>
  <si>
    <t>Šļirce pH4</t>
  </si>
  <si>
    <t>Nomaināms vāks</t>
  </si>
  <si>
    <t>Antiseptiskais tampons</t>
  </si>
  <si>
    <t>Uzlīmes ar sērijas numuru</t>
  </si>
  <si>
    <t>Sastāv no vairākām sastāvdaļām:</t>
  </si>
  <si>
    <t>Fibrīna līmes sagatavošanas komplekts</t>
  </si>
  <si>
    <t>Sagatavošanas modulis - speciāla ierīce, kurā asins/plazmā esošais fibrinogēns tiek pārvērsts par fibrīnu. Aprīkots ar caurulītēm asins noņemšanai</t>
  </si>
  <si>
    <t>Citrāta/TA flakons - satur sterilu šķīdumu (antikoagulantu) un nepieciešamo daudzumu traneksāmskābi (antifibrinolītiķis)</t>
  </si>
  <si>
    <t>Asinātais stienis - dožēšanas stieni izmanto, lai iekļūtu flakonā ar citrātu/TA, un savienojumam ar sagatavošanas moduli</t>
  </si>
  <si>
    <t>Sugi tamponi - nesterili tamponi, kurus izmanto vārstu tīrīšanai pēc caurulīsū atvienošanas no sagatavošanas moduļa</t>
  </si>
  <si>
    <t>Šļirce pH4 - ar buferšķīdumu pH4, fibrīna šīduma sagatavošanai</t>
  </si>
  <si>
    <t>Nomaināmais vāks - fibrīna šļirces (šļirces pH4) luēra uzgaļa aizsardzībai</t>
  </si>
  <si>
    <t>Antiseptiskais tampons - citrāta/TA flakona gumijas membrānas dezinfekcijai</t>
  </si>
  <si>
    <t>Uzlīemes ar sērijas numuru - produkta izsekošanai pacienta žurnālā</t>
  </si>
  <si>
    <t>Rokturis-izsmidzinātājs/endoskopiskais aplikators/ izsmidzināšanas katetrs</t>
  </si>
  <si>
    <t>Lakmusa (pH) papīrs</t>
  </si>
  <si>
    <t>Flakons pH10</t>
  </si>
  <si>
    <t>Adata 21G</t>
  </si>
  <si>
    <t>Šļirce 1 mL</t>
  </si>
  <si>
    <t>Rokturis-izsmidzinātājs/endoskopiskais aplikators/ izsmidzināšanas katetrs - sajaukšanai un līmes uzklāšanai</t>
  </si>
  <si>
    <t>Lakmusa (pH) papīrs - šķīduma sagatavošanas kontrolei</t>
  </si>
  <si>
    <t>Flakons pH10 - aktivizē fibrīna polimerizāciju izsmidzināšanas laikā</t>
  </si>
  <si>
    <t>Adata 21G - pH10 šķīduma ievadīšanai 1 mL šļircē</t>
  </si>
  <si>
    <t>Šļirce 1 mL - bufera šķīduma pH10 pievadīšanai</t>
  </si>
  <si>
    <t>Fibrīna līmes izsmidzināšanas komplekts</t>
  </si>
  <si>
    <t>Trombocītiem piesātinātas fibrīna līmes sagatavošanas komplekts</t>
  </si>
  <si>
    <t>Trombocītiem piesātinātas fibrīna līmes izsmidzināšanas komplekts</t>
  </si>
  <si>
    <t>*Vienības cena ir vidējā jebkurai kanīlei, pasūtītājam it tiesības pasūtīt arī citu izmēru kanīles, kas atbilst vispārīgajām prasībām un ir no tā paša ražotāja</t>
  </si>
  <si>
    <t>1 vienības cena bez PVN, EUR*:</t>
  </si>
  <si>
    <t>20G x 100mm x 5mm</t>
  </si>
  <si>
    <t>Liektas vai taisnas</t>
  </si>
  <si>
    <t>4.5</t>
  </si>
  <si>
    <t>20G x 150mm x 5 mm</t>
  </si>
  <si>
    <t>22G x 50mm x 7,5-8mm</t>
  </si>
  <si>
    <t>20G x 150mm x 7-10mm</t>
  </si>
  <si>
    <t>22G x 50-100mm x 2,5-4mm</t>
  </si>
  <si>
    <t>45.</t>
  </si>
  <si>
    <t>44.</t>
  </si>
  <si>
    <t>Pretendets apliecina, ka lietošanā nododamā ierīce tiks nodota atbilstoši MK. 581. noteikumiem par Medicīnisko ierīču reģistrācijas, atbilstības novērtēšanas, izplatīšanas, ekspluatācijas un tehniskās uzraudzības kārtību.</t>
  </si>
  <si>
    <t>Iekārtu piegādes termiņš ne vairāk kā 4 nedēļas, no līguma noslēgšanas brīža.</t>
  </si>
  <si>
    <t>Iekārta tiek nodota ar tās funkcionalitātes nodrošināšanai nepieciešamo komplektāciju</t>
  </si>
  <si>
    <t>Sterilie komplekti autologa fibrīna hermētiķa ražošanai</t>
  </si>
  <si>
    <t>Instrumenti un materiāli endoskopiskajām operācijām I</t>
  </si>
  <si>
    <t>43.</t>
  </si>
  <si>
    <t>42.</t>
  </si>
  <si>
    <t>41.</t>
  </si>
  <si>
    <t>39.</t>
  </si>
  <si>
    <t>32.</t>
  </si>
  <si>
    <t>Trūču plastikas materiāli</t>
  </si>
  <si>
    <t>32.1.</t>
  </si>
  <si>
    <t>Katrā instrumentā 12 skavas</t>
  </si>
  <si>
    <t>Lietojams caur 5 mm troakāru</t>
  </si>
  <si>
    <t>Katrā instrumentā 25 skavas</t>
  </si>
  <si>
    <t xml:space="preserve">Katrai skavai divas fiksācijas vietas ar āķi, mi nimāla virsma uz tīkla, pielietojams fiksācijai ne tikai 90 grādu leņķī </t>
  </si>
  <si>
    <t>33.</t>
  </si>
  <si>
    <t>33.1.</t>
  </si>
  <si>
    <t>Paredzēti laparaskopiskajām operācijām</t>
  </si>
  <si>
    <t>Pieejmai vismaz šādi izmēri:</t>
  </si>
  <si>
    <t xml:space="preserve"> 10cmx15cm ± 1 cm (ovāls)</t>
  </si>
  <si>
    <t xml:space="preserve"> 15cmx20cm ± 1 cm(ovāls)</t>
  </si>
  <si>
    <t xml:space="preserve"> 22cmx 30cm ± 1 cm(ovāls)</t>
  </si>
  <si>
    <t xml:space="preserve"> 30cmx 40 cm ± 1 cm(ovāls)</t>
  </si>
  <si>
    <t>34.</t>
  </si>
  <si>
    <t>34.1.</t>
  </si>
  <si>
    <t>3.4</t>
  </si>
  <si>
    <t>35.</t>
  </si>
  <si>
    <t>20 ±0.5 cm x 7 ±0.5 cm x 0.05 ± 0.01 cm</t>
  </si>
  <si>
    <t>7 ±0.5 cm x 5 ± 0.5 cm x 0,1 ±0.5 cm</t>
  </si>
  <si>
    <t>7cm x 5cm x 1cm±0.5 cm</t>
  </si>
  <si>
    <t>Anālais sūklis 8 cm x 3 cm ±0.5 cm</t>
  </si>
  <si>
    <t>Pulverveida 1 ±0.1 g</t>
  </si>
  <si>
    <t>Stomatoloģiskie hemostatiskie sūklīši 1cm x 1cm x 1cm ±0.1 cm</t>
  </si>
  <si>
    <t>13</t>
  </si>
  <si>
    <t>14</t>
  </si>
  <si>
    <t>15</t>
  </si>
  <si>
    <t>16</t>
  </si>
  <si>
    <t>17</t>
  </si>
  <si>
    <t>36.</t>
  </si>
  <si>
    <t>Oksidētas reģenerētas celulozes hemostāzes līdzekļi I</t>
  </si>
  <si>
    <t xml:space="preserve">1,25 x 5 ± 0,5 cm </t>
  </si>
  <si>
    <t>5 x 7,5 ± 0,5 cm</t>
  </si>
  <si>
    <t>10 x 20 ± 0,5 cm</t>
  </si>
  <si>
    <t>5 x 35 ± 0,5 cm</t>
  </si>
  <si>
    <t xml:space="preserve">2,5x2,5 ±0,5 cm </t>
  </si>
  <si>
    <t xml:space="preserve">5x7,5 ±0,5 cm </t>
  </si>
  <si>
    <t xml:space="preserve">10x7,5 ±0,5 cm </t>
  </si>
  <si>
    <t xml:space="preserve">15x22 ±0,5 cm </t>
  </si>
  <si>
    <t>Oksidētas reģenerētas celulozes hemostāzes līdzekļi II</t>
  </si>
  <si>
    <t>5.1</t>
  </si>
  <si>
    <t xml:space="preserve">2,5x5 ±0,5 cm </t>
  </si>
  <si>
    <t>5.2</t>
  </si>
  <si>
    <t xml:space="preserve">5,1x10,2 ±0,5 cm </t>
  </si>
  <si>
    <t>5.3</t>
  </si>
  <si>
    <t xml:space="preserve">10,2x10,2  ±0,5 cm </t>
  </si>
  <si>
    <t>37.</t>
  </si>
  <si>
    <t>Adhezīvs ir ūdensnoturīgs, neizraisa akūto eksotermisko reakciju, nav nepieciešama noņemšana, nav vajadzīga bandāža, uzklājams vienā kārtā</t>
  </si>
  <si>
    <t>0.36 ml ±0,1 ml</t>
  </si>
  <si>
    <t>38.</t>
  </si>
  <si>
    <t>Diametrs 2.5 cm ±0.1 cm, 4 mm ±0.5 mm atvere</t>
  </si>
  <si>
    <t>Diametrs 1.9 cm ±0.1 cm, 1.5mm ±0.5 mm atvere</t>
  </si>
  <si>
    <t>46.</t>
  </si>
  <si>
    <t>Babcock tipa</t>
  </si>
  <si>
    <t>Garums 330 ± 20 mm</t>
  </si>
  <si>
    <t>Endoskopiskais disektors 5 ± 0.5 mm bez drošinātāja</t>
  </si>
  <si>
    <t>Disekcijas gali 2 ± 0.5cm ir noapaļoti un gludi, lai novērstu audu traumu</t>
  </si>
  <si>
    <t>Instrumenta garums 330 ± 20 mm</t>
  </si>
  <si>
    <t xml:space="preserve">Instrumenta stobrs rotē ap savu asi </t>
  </si>
  <si>
    <t>Ar vienpolāro kauterizāciju</t>
  </si>
  <si>
    <t>Endoskopiskās šķēres 5 ± 0.5 mmmm</t>
  </si>
  <si>
    <t>47.</t>
  </si>
  <si>
    <t>Endoskopiskā ķirurģiskā spaile 5 ± 0.5mm</t>
  </si>
  <si>
    <t>Vienreizlietojama</t>
  </si>
  <si>
    <t xml:space="preserve">Pieejami vismaz šādi adatas garumi: </t>
  </si>
  <si>
    <t>120±10 mm</t>
  </si>
  <si>
    <t>150 ±10 mm</t>
  </si>
  <si>
    <t>Izmērs līdz 6 cm</t>
  </si>
  <si>
    <t>CHORION VILLUS paraugu ņemšanas komplekti</t>
  </si>
  <si>
    <t>Polietilēna fleksibls kateters, kas pasargā no audu traumatisma procedūras laikā</t>
  </si>
  <si>
    <t>Pieejami vismaz šādi izmēri:</t>
  </si>
  <si>
    <t>Pieejami vismaz šādi komplekti ar šādiem izmēriem:</t>
  </si>
  <si>
    <t>Sterilā</t>
  </si>
  <si>
    <t>Komplektā: uzmava, gēls, gumijas gredzeni</t>
  </si>
  <si>
    <t>Vispārīgās ķirurģijas vienreizlietojamo ķirurģisko materiālu un aprīkojuma iegāde</t>
  </si>
  <si>
    <t xml:space="preserve">Finanšu piedāvājumā pretendentam jāietver visi izdevumi un izmaksas, kas saistītas ar Preces piegādi, transportu un ierīces nodošanu ekspluatācijā; </t>
  </si>
  <si>
    <t>** Parametru atbilstību pamatot ar norādi uz tehniskajām datu lapām ("data sheet'') jeb informatīviem materiāliem, kas apliecina atbilstību (oriģinālvalodā un tulkojumi latviešu valodā), norādot atsauci tehniskajā piedāvājumā uz konkrēto lapaspusi;</t>
  </si>
  <si>
    <t>Visas piedāvātās Preces ir jaunas, iepriekš nelietotas un nesatur iepriekš lietotas vai atjaunotas sastāvdaļas vai komponentes;</t>
  </si>
  <si>
    <t>9)</t>
  </si>
  <si>
    <t>Pieejamas vismaz šāda tipa endoprotēzes:</t>
  </si>
  <si>
    <t>Klasiskā retrosimfizārā tipa</t>
  </si>
  <si>
    <t>Obturatora tipa. Obturatora komplektā ir metāla palīgierīce, lai nodrošinātu pareizu troakāru virzību, metāla palīgierīce piemērota arī adipozu pacientu operēšanai</t>
  </si>
  <si>
    <t>5.4</t>
  </si>
  <si>
    <t>Obturatora tipa</t>
  </si>
  <si>
    <t>1.5.1</t>
  </si>
  <si>
    <t>1.5.2</t>
  </si>
  <si>
    <t>1.5.3</t>
  </si>
  <si>
    <t>1.5.4</t>
  </si>
  <si>
    <t>3.5</t>
  </si>
  <si>
    <t>3.6</t>
  </si>
  <si>
    <t>3.7</t>
  </si>
  <si>
    <t>3.8</t>
  </si>
  <si>
    <t>3.9</t>
  </si>
  <si>
    <t>3.10</t>
  </si>
  <si>
    <t>3.11</t>
  </si>
  <si>
    <t>3.12</t>
  </si>
  <si>
    <t>3.13</t>
  </si>
  <si>
    <t>3.14</t>
  </si>
  <si>
    <t>3.15</t>
  </si>
  <si>
    <t>3.16</t>
  </si>
  <si>
    <t>3.17</t>
  </si>
  <si>
    <t>3.18</t>
  </si>
  <si>
    <t>3.19</t>
  </si>
  <si>
    <t>3.20</t>
  </si>
  <si>
    <t>3.21</t>
  </si>
  <si>
    <t>4.6</t>
  </si>
  <si>
    <t>4.7</t>
  </si>
  <si>
    <t>4.8</t>
  </si>
  <si>
    <t>4.9</t>
  </si>
  <si>
    <t>4.10</t>
  </si>
  <si>
    <t>4.11</t>
  </si>
  <si>
    <t>4.12</t>
  </si>
  <si>
    <t>4.13</t>
  </si>
  <si>
    <t>4.14</t>
  </si>
  <si>
    <t>4.15</t>
  </si>
  <si>
    <t>4.16</t>
  </si>
  <si>
    <t>4.17</t>
  </si>
  <si>
    <t>4.18</t>
  </si>
  <si>
    <t>4.19</t>
  </si>
  <si>
    <t>5.5</t>
  </si>
  <si>
    <t>5.6</t>
  </si>
  <si>
    <t>5.7</t>
  </si>
  <si>
    <t>5.8</t>
  </si>
  <si>
    <t>5.9</t>
  </si>
  <si>
    <t>5.10</t>
  </si>
  <si>
    <t>5.11</t>
  </si>
  <si>
    <t>5.12</t>
  </si>
  <si>
    <t>5.13</t>
  </si>
  <si>
    <t>5.14</t>
  </si>
  <si>
    <t>6.1</t>
  </si>
  <si>
    <t>6.2</t>
  </si>
  <si>
    <t>6.3</t>
  </si>
  <si>
    <t>7.1</t>
  </si>
  <si>
    <t>7.2</t>
  </si>
  <si>
    <t>7.3</t>
  </si>
  <si>
    <t>7.4</t>
  </si>
  <si>
    <t>7.5</t>
  </si>
  <si>
    <t>7.6</t>
  </si>
  <si>
    <t>7.7</t>
  </si>
  <si>
    <t>7.8</t>
  </si>
  <si>
    <t>7.9</t>
  </si>
  <si>
    <t>7.10</t>
  </si>
  <si>
    <t>7.11</t>
  </si>
  <si>
    <t>7.12</t>
  </si>
  <si>
    <t>Neslidens gumijas rokturis</t>
  </si>
  <si>
    <t>12 mm instrumenta stobrs</t>
  </si>
  <si>
    <t>Sterils auduma veida pretsaauguma tīkls no oksidētās reģenerētās celulozes</t>
  </si>
  <si>
    <t>Oksidētas reģenerētas celulozes hemostatiskais materiāls, iegūts 100% no tīras celulozes, kas reģenerācijas procesā ir pārvērsts viskozē</t>
  </si>
  <si>
    <t>40.</t>
  </si>
  <si>
    <t>Izmēri (pielaide ±0,5cm):</t>
  </si>
  <si>
    <t>Endoskopiskais klipu aplikators 10 mm</t>
  </si>
  <si>
    <t>Endoskopiskais automātiskais klipu aplikators 5 mm</t>
  </si>
  <si>
    <t>Endoskopiskās spailes un adatas</t>
  </si>
  <si>
    <t>Mazā izmēra ierīce paredzēta diagnostikas un operatīvām vajadzībām proktoloģijā sfinktera hipertozes vai stenozes izmeklēšanai</t>
  </si>
  <si>
    <t>Pieejamas vismaz divu izmēru ierīces: liela un maza</t>
  </si>
  <si>
    <t>Liela izmēra ierīce paredzēta diagnostikas un operatīvām vajadzībām proktoloģijā hemoroīdu, fistulu, anālo fissūru vai polipu izmeklēšanai</t>
  </si>
  <si>
    <t>Lielais izmērs (THD Surgy Maxi vai analogs)</t>
  </si>
  <si>
    <t>Mazais izmērs (THD Surgy Mini vai analogs)</t>
  </si>
  <si>
    <t>Malleable tipa EchoTip® nerūsējošā tērauda stilete nodrošina īpaši kvalitatīvu redzamību sonogrāfiskā kontrolē</t>
  </si>
  <si>
    <t>Vadītājadata 18G ar garumu 15 cm, adata paraugu ņemšanai 21G ar garumu 20 cm</t>
  </si>
  <si>
    <t>Vadītājadata 17G ar garumu 15±0.5 cm, adata paraugu ņemšanai 19G ar garumu 20±0.5 cm</t>
  </si>
  <si>
    <t xml:space="preserve">Vadītājadata 18G ar garumu 15±0.5 cm, adata paraugu ņemšanai 21G ar garumu 20±0.5 cm  </t>
  </si>
  <si>
    <t xml:space="preserve">Vadītājadata 18G ar garumu 10 cm±0.5, adata paraugu ņemšanai 20G ar garumu 15±0.5 cm  </t>
  </si>
  <si>
    <t>Tehniskā-finanšu piedāvājuma forma iepirkumam</t>
  </si>
  <si>
    <t>11.</t>
  </si>
  <si>
    <t>33.2.</t>
  </si>
  <si>
    <t>33.3.</t>
  </si>
  <si>
    <t>35.1.</t>
  </si>
  <si>
    <t>35.2.</t>
  </si>
  <si>
    <t>37.1.</t>
  </si>
  <si>
    <t>Diametrs 2.5cm ±0.1 cm, 7mm ±0.5 mm atvere</t>
  </si>
  <si>
    <t>Diametrs 2.5cm, 4 mm atvere</t>
  </si>
  <si>
    <t>Diametrs 1.9cm, 1.5 mm atvere</t>
  </si>
  <si>
    <t>Diametrs 2.5cm, 7 mm atvere</t>
  </si>
  <si>
    <t>Piedāvātajām precēm garantijas termiņš (nosaka Pretendents) ir ___ (______________) mēneši no pieņemšanas – nodošanas akta abpusējas parakstīšanas brīža, bet ne mazāk kā 12 mēneši (tikai daudzreiz lietojamām precēm);</t>
  </si>
  <si>
    <t>Piegāde 5 darba dienu laikā no pasūtījuma;</t>
  </si>
  <si>
    <t>10)</t>
  </si>
  <si>
    <t>Zirnekļveida tīkls</t>
  </si>
  <si>
    <t>Y-veida tīkls</t>
  </si>
  <si>
    <t>Endoskopiskais griezējšuvējs 12mm</t>
  </si>
  <si>
    <t>Paredzamais daudzums (gab.):</t>
  </si>
  <si>
    <t>Vienreizlietojamais</t>
  </si>
  <si>
    <t>Savienojams ar dazāda garuma taisnām un artikulējošām kasetēm</t>
  </si>
  <si>
    <t>Artikulācija līdz 45º</t>
  </si>
  <si>
    <t>Rotācija 360º</t>
  </si>
  <si>
    <t>Endoskopiskās kasetes</t>
  </si>
  <si>
    <t>Jauns nazis katrā kasetē</t>
  </si>
  <si>
    <t>Kasetēs ir 3 skavu rindas katrā naža pusē</t>
  </si>
  <si>
    <t>30mm - 2.5mm, taisna kasete</t>
  </si>
  <si>
    <t>30mm - 2.5mm, rotikulējoša kasete</t>
  </si>
  <si>
    <t>45mm - 3.5mm, 4.8mm, taisna kasete</t>
  </si>
  <si>
    <t>45mm - 3.5mm, 4.8mm, rotikulējoša kasete</t>
  </si>
  <si>
    <t>60mm - 3.5mm, 4.8mm, taisna kasete</t>
  </si>
  <si>
    <t>60mm - 3.5mm, 4.8mm, rotikulējoša kasete</t>
  </si>
  <si>
    <t>Endoskopiskais griezējšuvējs dažāda skavu garuma  kasetēm 12mm</t>
  </si>
  <si>
    <t>Savienojams ar  kasetēm</t>
  </si>
  <si>
    <t>Dažāda skavu garuma endoskopiskas kasetes</t>
  </si>
  <si>
    <t>Savienojams ar dažādam kasetēm</t>
  </si>
  <si>
    <t>Katrai skavu rindai ir savs skavu izmērs, lai nodrošinatu sānu šķidruma difūziju, virzienā no griezuma</t>
  </si>
  <si>
    <t>30mm, 45mm kasetes vaskulāriem/vidējiem audiem (2mm/2.5mm/3mm skavas), taisnā</t>
  </si>
  <si>
    <t>45mm, 60mm kasetes vidējiem audiem (3mm/3.5mm/4mm skavas), taisnā</t>
  </si>
  <si>
    <t>45mm, 60mm kasetes ļoti bieziem audiem (4mm/4.5mm/5mm skavas), taisnā</t>
  </si>
  <si>
    <t>30mm, 45mm kasetes vaskulāriem/vidējiem audiem (2mm/2.5mm/3mm skavas), rotikulējošā</t>
  </si>
  <si>
    <t>45mm, 60mm kasetes vidējiem audiem (3mm/3.5mm/4mm skavas), rotikulējošā</t>
  </si>
  <si>
    <t>45mm, 60mm kasetes ļoti bieziem audiem (4mm/4.5mm/5mm skavas), rotikulējošā</t>
  </si>
  <si>
    <t>5mm x 100mm</t>
  </si>
  <si>
    <t>12mm x 100mm</t>
  </si>
  <si>
    <t>Atraumātiski žokļi ar poliestera tīkla pārklātiem silikona ieliktņiem</t>
  </si>
  <si>
    <t xml:space="preserve">Endoskopijas maisi ar piegādes sistēmu. </t>
  </si>
  <si>
    <t>Sterils poliuretāna  materiāla maiss, trīsstūra formas maisa atverums</t>
  </si>
  <si>
    <t>ar metāla atbalstu un savelkošu cilpu ar bīdamo lodīti, kas ļauj atkārtoti atvērt un aizvērt maisu.</t>
  </si>
  <si>
    <t xml:space="preserve"> Maisa biezums 4 mil, ar  pastiprinātu maisa galu 6 mil.</t>
  </si>
  <si>
    <t xml:space="preserve"> Maisam ir iegarena konusa forma, vieglākai paraugu izņēmšanai. </t>
  </si>
  <si>
    <t>180ml, diametrs 5mm</t>
  </si>
  <si>
    <t>Endoskopiskais atraumātiskais satvērējs</t>
  </si>
  <si>
    <t>Rokturi ar noņēmamiem pretslīdes gumijas ieliktņiem.</t>
  </si>
  <si>
    <t>Diametrs 5 ± 0.5 mm</t>
  </si>
  <si>
    <t>Anālais ports</t>
  </si>
  <si>
    <t>10mm kanīles, 4 gab.</t>
  </si>
  <si>
    <t xml:space="preserve">Kanīle ar atvienojamu augšējo daļu ar diviem iebūvētiem vārstuļiem. </t>
  </si>
  <si>
    <t>Caurspīdīga obturatora gals ir spirālveida ar padziļinājumiem, audu pretestības samazināšanai.</t>
  </si>
  <si>
    <t>Obturatora rotējošais ieliktnis saglabā statisku attēlu operācijas laikā</t>
  </si>
  <si>
    <t>Kanīles fiksācijai: uzpūšamais balons, fiksācijai dobumā, un bīdamo ārējo bezlateksa disku, kas ļauj pielāgot trokāru jebkuram dobuma sienas biezumām.</t>
  </si>
  <si>
    <t>Vienreizlietojami, sterilie</t>
  </si>
  <si>
    <t>11mm x 100mm</t>
  </si>
  <si>
    <t>12mm x 150mm</t>
  </si>
  <si>
    <t>15mm x 100mm ar rievotu kanīli</t>
  </si>
  <si>
    <t>Ekstra fiksācijas trokāri</t>
  </si>
  <si>
    <t>11)</t>
  </si>
  <si>
    <t>Hemostāzes ātrums 140 sekundes</t>
  </si>
  <si>
    <t>Uzsūkšanās ātrums 3 nedēļas</t>
  </si>
  <si>
    <t>Porta vāks: ciets plastmasas riņķis ar gēlveidīgu iekšējo daļu</t>
  </si>
  <si>
    <t xml:space="preserve">Anālais elastīgs ports, ar fiksācijas austiņiem, garums 5,5cm, diametrs 4cm </t>
  </si>
  <si>
    <t>10mm plastmasas obturators</t>
  </si>
  <si>
    <t>Anālais dilatators ar ergonosmisko rokturi, funkcionālais garums vismaz 10cm</t>
  </si>
  <si>
    <t>Paredzamais daudzums norādīts ņemot vērā iepriekšējo gadu patēriņu un tiek izmantots pretendentu finanšu piedāvājumu objektīvai vērtēšanai. Līgumi tiek slēgti par vienas vienības cenu, nosakot visa iepirkuma kopējo apjomu naudas izteiksmē un nenosakot katras pozīcijas apjomu;</t>
  </si>
  <si>
    <t xml:space="preserve">Pasūtītājam nav pienākums iepirkt visu  norādīto katras preču vienības apjomu; </t>
  </si>
  <si>
    <t>Izmēru pielaide ±10%, ja nav norādīts citādi.</t>
  </si>
  <si>
    <t>Daudzums komplektā:</t>
  </si>
  <si>
    <t>1 komplekta cena bez PVN, EUR:</t>
  </si>
  <si>
    <t>Optiskais troakārs, diametrs 5mm</t>
  </si>
  <si>
    <t>Optiskais troakārs, diametrs 10mm</t>
  </si>
  <si>
    <t>Optiskais troakārs, diametrs 12 mm</t>
  </si>
  <si>
    <t>Optikas pretaizsvīšanas līdzeklis, 6 mg, komplektā sūklis kameras tīrīšanai</t>
  </si>
  <si>
    <t>Troakārveida adata ar āķi fascijas slēgšanai</t>
  </si>
  <si>
    <t>Instruments skalošanai un atsūkšanai ar koagulācijas āķi, diametrs 5 mm</t>
  </si>
  <si>
    <t>Paraugu izņemšanas maisiņš, tilpums 190 ml, 10mm</t>
  </si>
  <si>
    <t>Endoskopiskās šķēres, diametrs 5mm, garums 31 cm</t>
  </si>
  <si>
    <t>Endoskopiskais disektors, 5 mm, garums 31cm</t>
  </si>
  <si>
    <t>Endoskopiskais instruments audu satveršanai, atraumatisks, diametrs 5 mm, garums 31 cm</t>
  </si>
  <si>
    <t>Endoskopiskais instruments audu satveršanai, traumatisks, diametrs 5 mm, garums 31 cm</t>
  </si>
  <si>
    <t>Pasīvais elektrods ar dalīto plāksni</t>
  </si>
  <si>
    <t>224 ± 50ml, diametrs 10mm</t>
  </si>
  <si>
    <t>1600 ± 100ml, diametrs 12mm</t>
  </si>
  <si>
    <t>35.3.</t>
  </si>
  <si>
    <t>Šķiedrveida</t>
  </si>
  <si>
    <t>Kopējais derīguma termiņš no ražošanas datuma ir ne mazāk kā 3 gadi</t>
  </si>
  <si>
    <t>5 x 10 cm</t>
  </si>
  <si>
    <t>30.5</t>
  </si>
  <si>
    <t>30.6</t>
  </si>
  <si>
    <t>30.7.</t>
  </si>
  <si>
    <t>30.8.</t>
  </si>
  <si>
    <t>nosaukums</t>
  </si>
  <si>
    <t xml:space="preserve">Polipropilēna lenta ar izmēriem 1.1 ±0.5 cm x 45 ±10cm  </t>
  </si>
  <si>
    <t>Obturatora komplektā ir divi trokāri, polipropilēna lenta</t>
  </si>
  <si>
    <r>
      <t>Pēc Pasūtītāja pieprasījuma piegādātājs nodrošina Preces paraugu,</t>
    </r>
    <r>
      <rPr>
        <b/>
        <sz val="10"/>
        <rFont val="Cambria"/>
        <family val="1"/>
        <charset val="186"/>
        <scheme val="major"/>
      </rPr>
      <t xml:space="preserve"> ja nav norādīts citādi;</t>
    </r>
  </si>
  <si>
    <t>Zirnekļveida tīkls vesikovaģinālai pozicionēšanai cistocele ārstēšanai, 6x6.5 ±1 cm, ar obturatoru</t>
  </si>
  <si>
    <t>Y-veida tīkls rektovaģinālai pozicionēšanai rektoceles ārstēšanai, 5x14 ± 1cm</t>
  </si>
  <si>
    <t>Preces nosaukums</t>
  </si>
  <si>
    <t>REF (kataloga) numurs</t>
  </si>
  <si>
    <r>
      <t>Vienā iepakojumā 2,5 g ±</t>
    </r>
    <r>
      <rPr>
        <sz val="11"/>
        <rFont val="Cambria"/>
        <family val="1"/>
        <charset val="186"/>
        <scheme val="major"/>
      </rPr>
      <t xml:space="preserve">0,1 </t>
    </r>
    <r>
      <rPr>
        <sz val="10"/>
        <rFont val="Cambria"/>
        <family val="1"/>
        <charset val="186"/>
        <scheme val="major"/>
      </rPr>
      <t>g</t>
    </r>
  </si>
  <si>
    <t>Izmēri ID 1.0±0.1mm, ĀD 2.0+/-0.2mm</t>
  </si>
  <si>
    <t>Veidots no poliglaktīna vai poliglikolskābes un polipropilēna vai analoga</t>
  </si>
  <si>
    <r>
      <t>Preču cenā jāiekļauj izmaksas, kas saistītas ar to koplietošanas iekārtu (vismaz</t>
    </r>
    <r>
      <rPr>
        <sz val="10"/>
        <color rgb="FFFF0000"/>
        <rFont val="Cambria"/>
        <family val="1"/>
        <charset val="186"/>
        <scheme val="major"/>
      </rPr>
      <t xml:space="preserve"> </t>
    </r>
    <r>
      <rPr>
        <sz val="10"/>
        <rFont val="Cambria"/>
        <family val="1"/>
        <charset val="186"/>
        <scheme val="major"/>
      </rPr>
      <t>2) nodošanu bezatlīdzības lietošanā preču piegādes līguma darbības laikā, ar garantijas laika servisa nosacījumiem, proti apkopes un iekārtas remontu sedz piegādātājs, izņemot gasdījumus, kad bojājums radies tīšas lietotāja darbības rezultātā, kas nav saskaņā ar lietošanas instrukciju un veikto apmācību.</t>
    </r>
  </si>
  <si>
    <r>
      <t xml:space="preserve">Sagatavošanas modulis - speciāla ierīce, kurā asins/plazmā esošais fibrinogēns tiek pārvērsts par </t>
    </r>
    <r>
      <rPr>
        <i/>
        <sz val="10"/>
        <rFont val="Cambria"/>
        <family val="1"/>
        <charset val="186"/>
        <scheme val="major"/>
      </rPr>
      <t>trombocītiem piesātinātu</t>
    </r>
    <r>
      <rPr>
        <sz val="10"/>
        <rFont val="Cambria"/>
        <family val="1"/>
        <charset val="186"/>
        <scheme val="major"/>
      </rPr>
      <t xml:space="preserve"> fibrīnu. Aprīkots ar caurulītēm asins noņemšanai</t>
    </r>
  </si>
  <si>
    <t xml:space="preserve">Tilpums 500 ± 50 ml </t>
  </si>
  <si>
    <t>Izmēri, pielaides ±10%:</t>
  </si>
  <si>
    <t>Izmēri, pielaides ±1 cm:</t>
  </si>
  <si>
    <t>Izmērs: 7,5x10 ± 1 cm</t>
  </si>
  <si>
    <t xml:space="preserve">5,3 ± 0,1 Fr, garums 24±0,5 cm </t>
  </si>
  <si>
    <t xml:space="preserve">5,7 ± 0,1 Fr, garums 27±0,5 cm </t>
  </si>
  <si>
    <t>4 ±0,5 cm</t>
  </si>
  <si>
    <t>8 ±0,5 cm</t>
  </si>
  <si>
    <t>16 ±0,5 cm</t>
  </si>
  <si>
    <t>24 ±0,5 cm</t>
  </si>
  <si>
    <t>Garums 4 ±0,5 cm</t>
  </si>
  <si>
    <t>Garums 8 ±0,5 cm</t>
  </si>
  <si>
    <t>Garums 16 ±0,5 cm</t>
  </si>
  <si>
    <t>Garums 24 ±0,5 cm</t>
  </si>
  <si>
    <t>Y-veida galvas smadzeņu ventrikulu šunta sistēmas konektors</t>
  </si>
  <si>
    <t>17.2</t>
  </si>
  <si>
    <t>17.3</t>
  </si>
  <si>
    <t>Materiāls: politetrafluoretilēns (PTFE) vai ekvivalents</t>
  </si>
  <si>
    <t>7 ±0.5 cm x 5 ± 0.5 cm x 0,1 ±0.05 cm</t>
  </si>
  <si>
    <t>Anālais sūklis 7-8 cm x 3 cm ±0.5 cm</t>
  </si>
  <si>
    <t>Instrumenti un materiāli endoskopiskajām operācijām III</t>
  </si>
  <si>
    <t>Instrumenti un materiāli endoskopiskajām operācijām IV</t>
  </si>
  <si>
    <t>21.3.</t>
  </si>
  <si>
    <t>21.2.</t>
  </si>
  <si>
    <t>21.1.</t>
  </si>
  <si>
    <t>Tilpums 0.5ml +/-10%</t>
  </si>
  <si>
    <t>28.1.</t>
  </si>
  <si>
    <t>28.2.</t>
  </si>
  <si>
    <t>28.3.</t>
  </si>
  <si>
    <t>29.1.</t>
  </si>
  <si>
    <t>29.2.</t>
  </si>
  <si>
    <t>29.3.</t>
  </si>
  <si>
    <t>Piemērots vidēja (klipa garums 5mm) un vidēji liela (8.7mm) klipa uzlikšanai</t>
  </si>
  <si>
    <t>Klipu izmērs: M/L (8.8mm), instrumentā ir 15 klipi</t>
  </si>
  <si>
    <t>32.2.</t>
  </si>
  <si>
    <t>32.3.</t>
  </si>
  <si>
    <t>Diametrs 5-10 ± 0.5 mm</t>
  </si>
  <si>
    <t>34.2.</t>
  </si>
  <si>
    <t>34.3.</t>
  </si>
  <si>
    <t>37.2.</t>
  </si>
  <si>
    <t>38.1.</t>
  </si>
  <si>
    <t>38.2.</t>
  </si>
  <si>
    <t>40.1.</t>
  </si>
  <si>
    <t>40.2.</t>
  </si>
  <si>
    <t>42.1.</t>
  </si>
  <si>
    <t>42.2.</t>
  </si>
  <si>
    <t>42.3.</t>
  </si>
  <si>
    <t>42.4.</t>
  </si>
  <si>
    <t>Redax vakuuma drenāžas sistēma</t>
  </si>
  <si>
    <t>44.1.</t>
  </si>
  <si>
    <t>Vakuuma drenāžas sistēma savietojama ar REDAX portatīvo sūkni</t>
  </si>
  <si>
    <t>Drenāžas sistēma vienreizlietojamā</t>
  </si>
  <si>
    <t>divu kamēru drenāžas sistēma - ūdens rezervuārs un savākšanas rezervuārs</t>
  </si>
  <si>
    <t>savākšanas rezervuāra tilpums 2200ml (+ /-100ml)</t>
  </si>
  <si>
    <t>ūdens rezervuārā ir iekrāsots ūdens, kas nodrošina labu noplūdes statusa vizualizāciju</t>
  </si>
  <si>
    <t>vir tikt pielietots ar portatīvo sūkni REDAX vai patstāvīgi izmantojot gravitācijas metodi</t>
  </si>
  <si>
    <t>lateksu nesaturoša savienojuma caurule</t>
  </si>
  <si>
    <t>uz drenāžas sistēmas ir gradācijas atzīmes</t>
  </si>
  <si>
    <t>drenāžas sistēmas augšējā daļā ir fiksācijas āķi</t>
  </si>
  <si>
    <t>44.2.</t>
  </si>
  <si>
    <t>drenāžas sistēmas komplekts</t>
  </si>
  <si>
    <t>Drenāžās sistēmas ārejais filtrs</t>
  </si>
  <si>
    <t>antibakteriāls gaisa filtrs, kas arī novērš jebkāda šķidruma nokļūšanu sūknī</t>
  </si>
  <si>
    <t>savietojams ar portatīvo sūkni REDAX</t>
  </si>
  <si>
    <t>savietojams ar drenāžas sistēmu REDAX</t>
  </si>
  <si>
    <t>filtrs</t>
  </si>
  <si>
    <t>Hem-O-Lok klipi</t>
  </si>
  <si>
    <t>Hem-o-lok klipi</t>
  </si>
  <si>
    <t>Hem-o-lok klipi savietojami ar Weck Hem-o-lok klipatoriem</t>
  </si>
  <si>
    <t>pieejami vismaz trīs izmēru klipi: M/L, L, XL</t>
  </si>
  <si>
    <t xml:space="preserve">Titāna klipi </t>
  </si>
  <si>
    <t>Tonsilektomijas stieple</t>
  </si>
  <si>
    <t>Titāna klipi</t>
  </si>
  <si>
    <t>Klipa materiāls - titāns</t>
  </si>
  <si>
    <t>Ir pieejami vismaz šādi izmēri: XL, M/L, S</t>
  </si>
  <si>
    <t>Ir savietojumi ar Slimnīcas rīcībā esošajiem AESCULAP klipatoriem</t>
  </si>
  <si>
    <t>Klipa darba virsma fenestrēta ar gala fiksācijas slēdzi</t>
  </si>
  <si>
    <t>Izmērs XL: 16.2mm*11.5mm</t>
  </si>
  <si>
    <t>Paredzēti apendektomijām</t>
  </si>
  <si>
    <t>Salikti kārtridžā pa 6 klipiem</t>
  </si>
  <si>
    <t>Kārtridžs ar 6 klipiem izmērs XL</t>
  </si>
  <si>
    <t>Klipa izmērs 8.1mm*7.9mm</t>
  </si>
  <si>
    <t>Kārtridžs ar 6 klipiem izmērs M/L</t>
  </si>
  <si>
    <t>Klipa izmērs 4.0mm*3.1mm</t>
  </si>
  <si>
    <t>Titāna klipi XL</t>
  </si>
  <si>
    <t>Titāna klipi M/L</t>
  </si>
  <si>
    <t>Titāna klipi S</t>
  </si>
  <si>
    <t>Paredzētas tonsilektomijas veikšanai</t>
  </si>
  <si>
    <t>Stieples diametrs 0.5mm</t>
  </si>
  <si>
    <t>Komplekts ar 12 stieplēm</t>
  </si>
  <si>
    <t>Angiogrāfijas pārklājs</t>
  </si>
  <si>
    <t>Ķirurģisks sterils pārklājs angiogrāfijas veikšanai</t>
  </si>
  <si>
    <t>Izmērs ne mazāks kā 240cm*370cm</t>
  </si>
  <si>
    <t>Materiāls - polietilēna plēve vismaz 40mikroni, neausts šķidrumu atgrūdošs slānis un paaugstinātās absorbcijas slānis</t>
  </si>
  <si>
    <t>Pārklāja locījums un iepakojums nodrošina aseptisku to pieletojumu</t>
  </si>
  <si>
    <t>ap atvērēm ir īpaši absorbējošs slānis 70cm*70cm</t>
  </si>
  <si>
    <t>Ar caurspīdīgām sānu malām vismaz 60cm platas</t>
  </si>
  <si>
    <t>Divas vienādas līpošās atvēres, to izmērs 7cm*10cm, atvēres ir nosēgtas ar papīru, atvēres atrodas 100cm attālumā no pārklāja gala</t>
  </si>
  <si>
    <t>Metāla stieples vienreizējai lietošanai</t>
  </si>
  <si>
    <t>Gatavs lietošanai</t>
  </si>
  <si>
    <t>Ar integrētu LED apgaismojumu (nodrošina apgaismojumu vismaz 30 minūtes)</t>
  </si>
  <si>
    <t>Anatomiska forma atbilst anālā kanālam</t>
  </si>
  <si>
    <t>Garums 90-103 mm, diametrs 18-23mm</t>
  </si>
  <si>
    <t>90mm * 18mm ar iegriezumu ("slotted" tipa)</t>
  </si>
  <si>
    <t>96mm * 23mm ar iegriezumu ("slotted" tipa)</t>
  </si>
  <si>
    <t>103mm * 18mm ar nošķeltu galu ("beveled" tipa)</t>
  </si>
  <si>
    <t>Komplektā ar obturatoru</t>
  </si>
  <si>
    <t>caurspīdīgs materiāls nodrošina redzamību 360 grādu leņķī</t>
  </si>
  <si>
    <t>31.</t>
  </si>
  <si>
    <t>48.</t>
  </si>
  <si>
    <t>Sterili iepakotas</t>
  </si>
  <si>
    <t>Paredzētas izmantošanai operācijas laikā iekšējo organu fiksācijai, pacelšanai un tam līdz.</t>
  </si>
  <si>
    <t>Materiāls - kokvilna un silikons</t>
  </si>
  <si>
    <t>Silikona ķirurģiskā lenta, zila, 1.5mm, garums 45cm, 2 gab.iepakojumā</t>
  </si>
  <si>
    <t>Silikona ķirurģiskā lenta, zila, 2.5mm, garums 45cm, 2 gab.iepakojumā</t>
  </si>
  <si>
    <t>Kokvilnas ķirurģiskā lenta, balta, 4mm, garums 75cm, 1 gab. iepakojumā</t>
  </si>
  <si>
    <t>Cirkulārie un lineārie griezējšuvēji</t>
  </si>
  <si>
    <t>Hemostātiskais plāksteris konvencionālajām un endoskopiskajām operācijām</t>
  </si>
  <si>
    <t>Urīnpūšļa kakliņa fiksējošas endoprotēze</t>
  </si>
  <si>
    <t>31 mm (ar trīs dažāda augstuma skavām - 3.0mm, 3.5mm, 4.0mm)</t>
  </si>
  <si>
    <t>Šuvējā iekšā ir ielādēta viena kasete</t>
  </si>
  <si>
    <t>Ar ielādētu vienu kaseti</t>
  </si>
  <si>
    <t>Iestrādāta spraugas kontrole precīzam šuvumam</t>
  </si>
  <si>
    <t>Skaviņu augstums 3,5mm vai 4,8mm</t>
  </si>
  <si>
    <t>Paredzetas endoskopiskajam šuvējam ar maināmu nazi (jauns nazis katrā kasetē)</t>
  </si>
  <si>
    <t>30mm / 2,0 mm</t>
  </si>
  <si>
    <t>45 mm/ 2,0 mm</t>
  </si>
  <si>
    <t>60 mm / 2,5 mm</t>
  </si>
  <si>
    <t>Paredzētas endoskopiskajam šuvējam ar maināmu nazi (jauns nazis katrā kasetē)</t>
  </si>
  <si>
    <t>30 mm / 2,0 mm</t>
  </si>
  <si>
    <t>45 mm / 2,0 mm</t>
  </si>
  <si>
    <t>45 mm vaskulāriem audiem  ( ar taisno vai liekto galu) (skavu izmērs: 2,0-2,5-3,0mm)</t>
  </si>
  <si>
    <t>radiālā kasete (skavu izmēri 3,0-3,5-4,0mm)</t>
  </si>
  <si>
    <t>Tīkli vēdera trūcēm</t>
  </si>
  <si>
    <t>Poliestera tīkli ar lielām porām</t>
  </si>
  <si>
    <t>Tīkls ar 3D makroporu struktūru</t>
  </si>
  <si>
    <t>Materiāls: poliesters; svars: 64g/m2; poru izmērs 2,1x3 mm</t>
  </si>
  <si>
    <t>Marķieris tīkla orientācijai</t>
  </si>
  <si>
    <t>11 x 6 cm</t>
  </si>
  <si>
    <t>15 x 10 cm</t>
  </si>
  <si>
    <t>15 x 15 cm</t>
  </si>
  <si>
    <t>20 x 20 cm</t>
  </si>
  <si>
    <t>30 x 30 cm</t>
  </si>
  <si>
    <t>45 x 30 cm</t>
  </si>
  <si>
    <t>50 x 50 cm</t>
  </si>
  <si>
    <t>19.1.</t>
  </si>
  <si>
    <t>19.2.</t>
  </si>
  <si>
    <t>Trūču tīklu fiksācijas instrumenti</t>
  </si>
  <si>
    <t>Endoskopiskais trūču tīkla fiksācijas instruments: ar titāna spirālem; instruments satur titāna sakausējuma spirālem; stobra garums ne mazāk kā 35 cm, spirāles tiek izbiditas, uzspiežot uz rokturi. 30 spirāles</t>
  </si>
  <si>
    <t>Endoskopiskais trūču tīkla fiksācijas instruments ar uzsūcošām spirālēm, 5mm. Viens instruments satur 15 vai 30 uzsūcošus poliglikolaktīda skābes (PGLA) spirāles. Stobra garums ne mazāk kā 35 cm. Spirāles tiek izbiditas, uzspiežot uz rokturi.</t>
  </si>
  <si>
    <t xml:space="preserve">Endoskopiskais trūču tīkla fiksācijas instruments ar 30 titāna spirālem; </t>
  </si>
  <si>
    <t xml:space="preserve">Endoskopiskais trūču tīkla fiksācijas instruments ar 15 PGLA uzsūcošām spirālēm, 5mm. </t>
  </si>
  <si>
    <t xml:space="preserve">Endoskopiskais trūču tīkla fiksācijas instruments ar 30 PGLA uzsūcošām spirālēm, 5mm. </t>
  </si>
  <si>
    <t>19.3.</t>
  </si>
  <si>
    <t>19.4.</t>
  </si>
  <si>
    <t>19.5.</t>
  </si>
  <si>
    <t>49.</t>
  </si>
  <si>
    <t>Hemostātiskais plāksteris sastāv no polietilēnglikola un oksidētas celulozes</t>
  </si>
  <si>
    <t>Plāksteris iepakots 2 iepakojumos: transporta un sterilā;</t>
  </si>
  <si>
    <t>Pirms uzlikšanas uz asiņojošās vietas plāksteris nav jāsagatavo mērcējot</t>
  </si>
  <si>
    <t>Paredzēts arī pie samazinātas koagulācijas</t>
  </si>
  <si>
    <t>Plāksteris absorbējās 4 nedēļu laikā</t>
  </si>
  <si>
    <t>Izmantojams konvencionālām un endosopiskām operācijām. Izmēri 2x4 cm un 5x10 cm</t>
  </si>
  <si>
    <t>2 x 4 cm</t>
  </si>
  <si>
    <t>Iztur līdz 200mm/Hg spiedienu</t>
  </si>
  <si>
    <t>Neplīstošie neilona maisi 10mm</t>
  </si>
  <si>
    <t>Endoskopiskais maiss, kas veidots no neplīstoša neilona vai analoga, izteiktai maisa izturībai, īpaši grūti izņemamu paraugu izņemšanai. Maisam jābūt tik izturīgam,ka pārbaudot to ar roku, tas neplīst.</t>
  </si>
  <si>
    <t>Maisam jātveras automātiski, kolīdz tas tiek ievietots vēdera dobumā.</t>
  </si>
  <si>
    <t xml:space="preserve">Maisa ietilpība vismaz 275ml. </t>
  </si>
  <si>
    <t xml:space="preserve">Stobra diametrs 10mm. </t>
  </si>
  <si>
    <t>Neplīstošie neilona maisi 12mm</t>
  </si>
  <si>
    <t xml:space="preserve">Maisa ietilpība vismaz 1200ml. </t>
  </si>
  <si>
    <t xml:space="preserve">Stobra diametrs 12mm. </t>
  </si>
  <si>
    <t>35.4.</t>
  </si>
  <si>
    <t>35.5.</t>
  </si>
  <si>
    <t>Universālais inteliģentais šuvējs ar ierobežotu lietošanas daudzumu</t>
  </si>
  <si>
    <t>Šuvējam displejs, kurš norāda paša roktura un adaptera gatavību šūt un atlikušās izmantošanas reizes.</t>
  </si>
  <si>
    <t xml:space="preserve"> Pievienojot kaseti - displejs rāda, kad kasete gatava lietošanai</t>
  </si>
  <si>
    <t>Šuvējs nodrošina vienlīdzīgu šuves līniju visā šūšanas garumā, kā arī ir aprīkots ar pilnu rotāciju, artikulāciju un vienas rokas šūšanu.</t>
  </si>
  <si>
    <t>Pievienojams adapteris</t>
  </si>
  <si>
    <t>Šuvēja ievadītājs</t>
  </si>
  <si>
    <t>Baterijas lādētājs</t>
  </si>
  <si>
    <t>Šuvējs</t>
  </si>
  <si>
    <t>Adapteris</t>
  </si>
  <si>
    <t>Retrakcijas instruments</t>
  </si>
  <si>
    <t>Ievadītājs</t>
  </si>
  <si>
    <t>Vienreizlietojamās sterilās čaulas</t>
  </si>
  <si>
    <t>50.</t>
  </si>
  <si>
    <t>Komplekts Sleeve gastrektomijai</t>
  </si>
  <si>
    <t>Komplekts ar visiem instrumentiem atrodas vienā kastē</t>
  </si>
  <si>
    <t>Uz kastes norādīts nosaukums, Ref kods un komplektācijas saturs</t>
  </si>
  <si>
    <t>Katrs instruments atsevišķi ir sterilā iepakojumā</t>
  </si>
  <si>
    <t>Optiskais trokārs 12 mm ar rievotu kanili, labākai fiksācijai</t>
  </si>
  <si>
    <t>Kaniles optiskajam trokāram 12 mm ar rievotu virsmu, labākai fiksācijai</t>
  </si>
  <si>
    <t>Advancētās bipolārās tehnoloģijas audu kausēšanas instruments 37 mm ar liektiem (Maryland tipa) galiem, kurus klāj nano apvalks, kas nodrošina lieko audu atgrūšanu</t>
  </si>
  <si>
    <t>Universālais endoskopiskais šuvējs, kas savietojams ar dažāda garuma un skavu augstuma kasetēm</t>
  </si>
  <si>
    <t>Kasetes: trīs dažādu skavu augstumu kasetes 60 mm  normāliem un bieziem audiem  (skavu izmērs 3,0-3,5-4,0mm)</t>
  </si>
  <si>
    <t>51.</t>
  </si>
  <si>
    <t>REF (kataloga) numurs:</t>
  </si>
  <si>
    <t>Tīkliņu fiksācijas līmes ierīce</t>
  </si>
  <si>
    <t>52.</t>
  </si>
  <si>
    <t>Implantu (tīkliņu) fiksācijas līmes ierīce laparoskopiskām un atvērta tipa trūču plastikas operācijām.</t>
  </si>
  <si>
    <t>Līmes sastāvs: 2-butyl- cianoakrilāts</t>
  </si>
  <si>
    <t>Katra ierīce satur 1.5g līmes</t>
  </si>
  <si>
    <t>Līme nodrošina atraumatisku implanta fiksāciju, novērš risku caurdurt nervus vai asinsvadus</t>
  </si>
  <si>
    <t>Līme iestrādāta pistolē un komplektā ir viss nepieciešamais, lai veiktu darbu</t>
  </si>
  <si>
    <t>Katrā ierīcē ir līme priekš 40-45 fiksācijas punktiem</t>
  </si>
  <si>
    <r>
      <t xml:space="preserve">Iespējams fiksēt arī </t>
    </r>
    <r>
      <rPr>
        <i/>
        <sz val="10"/>
        <rFont val="Cambria"/>
        <family val="1"/>
        <charset val="186"/>
        <scheme val="major"/>
      </rPr>
      <t>peritoneum</t>
    </r>
  </si>
  <si>
    <t>Līme sacietē ne ilgāk kā 10 sekundēs</t>
  </si>
  <si>
    <t>Var fiksēt dažādos leņķos, līme netek. Ierīces gals nesalīp ar līmi</t>
  </si>
  <si>
    <t>Kompleta sastavdaļas:: hemoroīdu šuvējs ar  NOŅEMAMU instrumenta galvu, ar taisnstūra profila skavu stiepli un piltuvveida padziļinājumiem laktā pareiaai B formas skavu veidošanai; nazis no 440 nerūsējošā tērauda; caurspīdīgs ports ar fiksācijas austiņām; vismaz 10 cm garš caurspīdīgs anoskops ar logu, audu atbalstošu tiltu un marķieriem tabakmaka šuves pozicionēšanai; instrumenta galviņā ir speciāli marķējumi, kuri sniedz informāciju par šūvēja ievietošanas dziļumu.</t>
  </si>
  <si>
    <t>Stobra garums 320mm, stobra diametrs šaurākajā vietā 9mm, platākajā 12mm</t>
  </si>
  <si>
    <t>Mehāniskie cirkulārie šuvēji</t>
  </si>
  <si>
    <t>Vienas rokas instruments, apļveida anastamozes veidošanai, liekot cirkulāro divu rindu titāna sakausējuma skavu šuvi</t>
  </si>
  <si>
    <t>stobra garums 18 cm</t>
  </si>
  <si>
    <t>gumijas instrumenta noņemamā galviņa pēc instrumenta atvēršanas neatlokās, tādejādi novēršot audu stiepšanu</t>
  </si>
  <si>
    <t>atvērto skavu augstums 5,5mm; pielāgojams skavu augstums 1,0 mm - 2,5 mm.</t>
  </si>
  <si>
    <t>21mm (lūmena izmērs 12,4 mm)</t>
  </si>
  <si>
    <t>25mm (lūmena izmērs 16,4 mm)</t>
  </si>
  <si>
    <t>29mm (lūmena izmērs 20,4 mm)</t>
  </si>
  <si>
    <t>33mm (lūmena izmērs 24,4 mm)</t>
  </si>
  <si>
    <t>Ar bateriju darbināmie cirkulārie šuvēji</t>
  </si>
  <si>
    <t>Vienas rokas instruments, apļveida anastamozes veidošanai, liekot cirkulāro divu rindu titāna sakausējuma skavu šuvi, 3D skavu tehnoloģija</t>
  </si>
  <si>
    <t>Instruments darbojas uz baterijas</t>
  </si>
  <si>
    <t>Noņemamā galviņa pēc instrumenta atvēršanas neatlokās, tādejādi novēršot audu stiepšanu</t>
  </si>
  <si>
    <t>Atvērto skavu augstums 5,2mm; pielāgojams skavu augstums 1,5 mm - 2,2 mm.</t>
  </si>
  <si>
    <t>23mm (lūmena izmērs 14,6 mm)</t>
  </si>
  <si>
    <t>25mm (lūmena izmērs 16,5 mm)</t>
  </si>
  <si>
    <t>31mm (lūmena izmērs 22,5 mm)</t>
  </si>
  <si>
    <t xml:space="preserve">2,5 x 5,2 cm  ±0,5 cm </t>
  </si>
  <si>
    <t xml:space="preserve">5,1 x 10,2 cm  ±0,5 cm </t>
  </si>
  <si>
    <t xml:space="preserve">10,2 x 10,2 cm  ±0,5 cm </t>
  </si>
  <si>
    <t>21.4.</t>
  </si>
  <si>
    <t>Nesatur smagos metālus vai citus ķīmiskus piemaisījumus (smagie metāli zem 0,012% w/w, carboxyl robežās 18-24%, karsēšanas atlikums zem 0,5%)</t>
  </si>
  <si>
    <t>Hemostātiskā cūkas želatīna plūstošā matrice</t>
  </si>
  <si>
    <t>Tehniskās prasības:</t>
  </si>
  <si>
    <t>Darbības spektrs - kapilārās, venozās, mazās arteriālās asiņošanas apturēšana</t>
  </si>
  <si>
    <t>Pielietojamība - visas ķirurģijas jomas</t>
  </si>
  <si>
    <t>Hemostāzes ātrums 5-8 min laikā, uzsūkšanās laiks 4 nedēļas</t>
  </si>
  <si>
    <t>Komplektā papildpiederumi, ieskaitot  sterilu tukšu šļirci, vītņveida (luera) adapteri un šķidruma pārliešanas trauks, 2 uzgaļi (1-lokans, otrs-taisns, nelokāms, sausu trombīnu, sajaucot tilpums līdz 11 ml, uzglabājams istabas temperatūrā, sajaucams bez adatu pielietošanas.</t>
  </si>
  <si>
    <t>Darbības ilgums līdz 8h. Uzsūkšanās no 2-4 nedēļām.</t>
  </si>
  <si>
    <t>Pulveris šļircē, 8-11ml +/-1ml, plūstošā matrica</t>
  </si>
  <si>
    <t>Pulveris šļircē, 8-11ml +/-1ml, plūstošā matrica ar trombīnu</t>
  </si>
  <si>
    <t>Laporoskopiskais uzgalis</t>
  </si>
  <si>
    <t xml:space="preserve">Plūstošā matrice 8- 11 ml hemostāzes ātrums 5-8 mm laikā, uzsūkšanas laiks 4 nedēļas.  </t>
  </si>
  <si>
    <t xml:space="preserve">Plūstošā matrice ar trombīnu11 ml hemostāzes ātrums 5-8 mm laikā, uzsūkšanas laiks 4 nedēļas.  </t>
  </si>
  <si>
    <t>23.1.</t>
  </si>
  <si>
    <t>Šķidrā veidā bioķirurģiskais adhezīvs</t>
  </si>
  <si>
    <t>Preces ražotājs:</t>
  </si>
  <si>
    <t>0.7ml ±0,1 ml</t>
  </si>
  <si>
    <t>3,8ml ±0,1 ml ar 22cm tīkliņu</t>
  </si>
  <si>
    <t>3,8ml ±0,1 ml ar 60cm tīkliņu</t>
  </si>
  <si>
    <t>Pildspalvas veida aplikators mini, 0,36 ml</t>
  </si>
  <si>
    <t>Pildspalvas veida aplikators, 0,7 ml</t>
  </si>
  <si>
    <t>Pildspalvas veida 3,8 ml aplikators ar pašlīmējošu 22 cm poliestera tīkliņu brūces fiksēšanai</t>
  </si>
  <si>
    <t>Pildspalvas veida 3,8 ml aplikators ar pašlīmējošu 60 cm poliestera tīkliņu brūces fiksēšanai</t>
  </si>
  <si>
    <t>Laparoskopiskā izsmidzināšanas ierīce bez gaisa izmantošanas uzgalis (gabals)</t>
  </si>
  <si>
    <t>Apaļas vai plakanas,  sterilas, izlocītas, elastīgas, Rtg kontrastējošas, mīkstas silikona drenas ar 4 atvērtiem kanāliem (neļauj piesūkties blakusesošajiem audiem, viegli izņemamas, neaizsērē) un savienojuma konektoru</t>
  </si>
  <si>
    <t>Iekšējā daļa ir izgatavota no cieta PVC materiāla</t>
  </si>
  <si>
    <t>Ø ~ 0,8 – 1,0 cm</t>
  </si>
  <si>
    <t>Drenas pieejamas arī ar galā lokāmu troakāru,  ar kuru izdurt cauri ādai</t>
  </si>
  <si>
    <t>Drenas pieejamas ar 4 atvērtiem kanāliem visas drenas garumā vai ¾ garumā</t>
  </si>
  <si>
    <t>Uz drenas jābūt dziļuma atzīmei pret ādu</t>
  </si>
  <si>
    <t>Drenāžas kanāli pāriet caurulē bez atsevišķas pārejas</t>
  </si>
  <si>
    <t>Apaļas silikona drenas ar kanāliem visas drenas garumā, kopējais drenas gurms 120cm, drenāžas kanālu garums 30cm:</t>
  </si>
  <si>
    <t>10Fr bez troakāra</t>
  </si>
  <si>
    <t>10FR ar troakāru</t>
  </si>
  <si>
    <t>15FR bez troakāra</t>
  </si>
  <si>
    <t>15Fr ar lokāmu troakāru</t>
  </si>
  <si>
    <t>15Fr ar troakāru</t>
  </si>
  <si>
    <t>19Fr bez troakāra</t>
  </si>
  <si>
    <t>19Fr ar lokāmu troakāru</t>
  </si>
  <si>
    <t>19Fr ar troakāru</t>
  </si>
  <si>
    <t>24Fr bez troakāra</t>
  </si>
  <si>
    <t>Plakanas, kopējais drenas garums 105cm, drenāžas kanālu garums 20cm:</t>
  </si>
  <si>
    <t>plakana, diametrs 7mm ar 4 atvērtiem kanāliem  ¾ drenas garumā</t>
  </si>
  <si>
    <t>plakana, diametrs 10mm ar 4 atvērtiem kanāliem  ¾ drenas garumā</t>
  </si>
  <si>
    <t xml:space="preserve">plakana, diametrs 10mm ar 4 atvērtiem kanāliem visas drenas garumā </t>
  </si>
  <si>
    <t>plakana, diametrs 10mm ar 4 atvērtiem kanāliem visas drenas garumā, ar troakāru</t>
  </si>
  <si>
    <t>38.3.</t>
  </si>
  <si>
    <t>Silikona drenu kardiokonektori savienojami ar 19Fr drenu pievienošanai:</t>
  </si>
  <si>
    <t>1:1</t>
  </si>
  <si>
    <t>2:1</t>
  </si>
  <si>
    <t>3:1</t>
  </si>
  <si>
    <t>38.4.</t>
  </si>
  <si>
    <t>Proktoloģijā izmantojami šuvēji (PPH procedūrām).</t>
  </si>
  <si>
    <t>Paredzamais daudzums (komplekts Ø34):</t>
  </si>
  <si>
    <t>1 vienības cena komplektam Ø34 bez PVN, EUR:</t>
  </si>
  <si>
    <t>Paredzamais daudzums (komplekts Ø36):</t>
  </si>
  <si>
    <t>1 vienības cena komplektam Ø36 bez PVN, EUR:</t>
  </si>
  <si>
    <t xml:space="preserve">Kopējās tehniskās prasības: </t>
  </si>
  <si>
    <t>Hemoroīdu šuvēja ar FIKSĒTU  instrumenta galvu ārējais izmērs 34, 36 mm (piedāvāt vismaz 2 dažādus izmērus), skavu materiāls: titāns</t>
  </si>
  <si>
    <t>Skaviņu augstums pirms nošūšanas 4,2 mm, pēc nošūšanas 0,75-1,5mm</t>
  </si>
  <si>
    <t>34 mm šuvēja galva caurspīdīga</t>
  </si>
  <si>
    <t>Šuvējiem vismaz 4 atveres diegu izvilkšanai</t>
  </si>
  <si>
    <t>Šuvējiem austiņveida rotējošais rokturis</t>
  </si>
  <si>
    <t xml:space="preserve">Komplekta sastāvdaļas: </t>
  </si>
  <si>
    <t>Hemoroīdu šuvējs ar fiksētu instrumenta galvu</t>
  </si>
  <si>
    <t>Diegu izvilcējinstruments</t>
  </si>
  <si>
    <t>Cirkulārais anālais retraktors ar 2 atverēm</t>
  </si>
  <si>
    <t>Cirkulārais anālais retraktors ar 4 atverēm</t>
  </si>
  <si>
    <t>Anālais dilatators</t>
  </si>
  <si>
    <t>Tabakmaka šuves anoskops</t>
  </si>
  <si>
    <t>Komplektācija komplektam Ø34:</t>
  </si>
  <si>
    <t>Hemoroīdu šuvējs ar fiksētu instrumenta galvu.</t>
  </si>
  <si>
    <t>Ārējais diametrs 34,5mm</t>
  </si>
  <si>
    <t>Griezuma diametrs 26mm</t>
  </si>
  <si>
    <t>Skavu rindu skaits - 2</t>
  </si>
  <si>
    <t>Skavu skaits - 32</t>
  </si>
  <si>
    <t>Skavas diametrs - 0,28mm</t>
  </si>
  <si>
    <t>Skavas garums (no vienas kājas līdz otrai) - 3,8mm</t>
  </si>
  <si>
    <t>Skavas augstums 4,2mm</t>
  </si>
  <si>
    <t>Rezervuāra tilpums vismaz 22.5ml</t>
  </si>
  <si>
    <t>Komplektācija komplektam Ø36:</t>
  </si>
  <si>
    <t>Ārējais diametrs 36.5mm</t>
  </si>
  <si>
    <t>Griezuma diametrs 28mm</t>
  </si>
  <si>
    <t>Skavu skaits - 36</t>
  </si>
  <si>
    <t>M/L izmērs, savietojams ar klipatoru WK544965T, Teleflex (ref kods WK544230, Teleflex vai analogs), kārtridžs 6 gab.</t>
  </si>
  <si>
    <t>L izmērs, savietojams ar klipatoru WK544995T, Teleflex (ref kods WK544240, Teleflex vai analogs), kārtridžs 6 gab.</t>
  </si>
  <si>
    <t>XL izmērs, savietojams ar klipatoru WK544990T, Teleflex (ref kods WK544250, Teleflex vai analogs), kārtridžs 6 gab.</t>
  </si>
  <si>
    <t>Vispārējās prasības:</t>
  </si>
  <si>
    <t>Ir pieejami vismaz šādi tilpumi:</t>
  </si>
  <si>
    <t>komplektā ar drenāžās sistēmu ir šļirce 60ml un savienojuma caurule</t>
  </si>
  <si>
    <t>Pieejami izmēri : 13±3 cm x 61± 2 cm un 13±3 cm x 120± 3 cm  (platums x garums)</t>
  </si>
  <si>
    <t xml:space="preserve"> 13±3 cm x 120± 3 cm  (platums x garums)</t>
  </si>
  <si>
    <t>13±3 cm x 61± 2 cm  (platums x garums)</t>
  </si>
  <si>
    <t>Endoskopiskais vienreizlietojamais, artikulējošais 45mm - 60 mm vienas rokas griezējšuvējs</t>
  </si>
  <si>
    <t>Sadalāms 7 slāņos</t>
  </si>
  <si>
    <t>Daudzums kompletā:</t>
  </si>
  <si>
    <t>53.</t>
  </si>
  <si>
    <t xml:space="preserve">Universāls inteliģentais šuvējs </t>
  </si>
  <si>
    <t xml:space="preserve">Komplekts Sleeve gastrektomijai </t>
  </si>
  <si>
    <r>
      <t xml:space="preserve">Instrumentu komplekts PPH </t>
    </r>
    <r>
      <rPr>
        <b/>
        <i/>
        <sz val="10"/>
        <rFont val="Cambria"/>
        <family val="1"/>
        <charset val="186"/>
        <scheme val="major"/>
      </rPr>
      <t>(procedure for prolapse un haemorroids</t>
    </r>
    <r>
      <rPr>
        <b/>
        <sz val="10"/>
        <rFont val="Cambria"/>
        <family val="1"/>
        <charset val="186"/>
        <scheme val="major"/>
      </rPr>
      <t>) operācijām</t>
    </r>
  </si>
  <si>
    <t xml:space="preserve">Angiogrāfijas pārklājs </t>
  </si>
  <si>
    <t>Nr.</t>
  </si>
  <si>
    <t>Autorizācijas vēstule saskaņā ar nolikuma 3.4.4.punktu</t>
  </si>
  <si>
    <t>nav jāiesniedz</t>
  </si>
  <si>
    <t>jāiesniedz</t>
  </si>
  <si>
    <t>2.pielikums nolikumam Nr. PSKUS 2019/111</t>
  </si>
  <si>
    <t>Piedāvājumam jāpievieno piedāvātas Preces EK atbilstības deklarācijas kopija un ja ražotājs noteicis ierīču klasi: I klases sterilas ierīces, I klases ierīces ar mērīšanas funkciju, IIa, IIb vai III klases ierīces) CE sertifikāta kopija);</t>
  </si>
  <si>
    <t>pozīcija</t>
  </si>
  <si>
    <t>Cena par 1.1.pozīciju bez PVN, EUR:</t>
  </si>
  <si>
    <t>Cena par 1.2.pozīciju bez PVN, EUR:</t>
  </si>
  <si>
    <t>Cena par 12.10. pozīciju bez PVN, EUR:</t>
  </si>
  <si>
    <t>Vērtējamā cena par 12. pozīciju kopā bez PVN, EUR:</t>
  </si>
  <si>
    <t>Vērtējamā cena par 13. pozīciju kopā bez PVN, EUR:")</t>
  </si>
  <si>
    <t>Cena par 38.1.pozīciju bez PVN, EUR:</t>
  </si>
  <si>
    <t>Cena par 38.2.pozīciju bez PVN, EUR:</t>
  </si>
  <si>
    <t>Cena par 38.3.pozīciju bez PVN, EUR:</t>
  </si>
  <si>
    <t>Cena par 38.4.pozīciju bez PVN, EUR:</t>
  </si>
  <si>
    <t>Vērtējamā cena par 51. pozīciju kopā bez PVN, EUR:</t>
  </si>
  <si>
    <t>Vērtējamā cena par 52. pozīciju kopā bez PVN, EUR:</t>
  </si>
  <si>
    <t>Vērtējamā cena par 53. pozīciju kopā bez PVN,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</si>
</sst>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164" formatCode="_-[$Ls-426]\ * #,##0.00_-;\-[$Ls-426]\ * #,##0.00_-;_-[$Ls-426]\ * &quot;-&quot;??_-;_-@_-"/>
    <numFmt numFmtId="165" formatCode="_-[$€-2]\ * #,##0.00_-;\-[$€-2]\ * #,##0.00_-;_-[$€-2]\ * &quot;-&quot;??_-;_-@_-"/>
    <numFmt numFmtId="166" formatCode="0.0"/>
    <numFmt numFmtId="167" formatCode="&quot;€&quot;\ #,##0.00"/>
  </numFmts>
  <fonts count="3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color theme="1"/>
      <name val="Times New Roman"/>
      <family val="1"/>
      <charset val="186"/>
    </font>
    <font>
      <sz val="10"/>
      <name val="Arial"/>
      <family val="2"/>
      <charset val="186"/>
    </font>
    <font>
      <sz val="10"/>
      <name val="Arial"/>
      <family val="2"/>
      <charset val="186"/>
    </font>
    <font>
      <sz val="11"/>
      <color rgb="FFFF0000"/>
      <name val="Cambria"/>
      <family val="1"/>
      <charset val="186"/>
      <scheme val="major"/>
    </font>
    <font>
      <sz val="11"/>
      <color theme="1"/>
      <name val="Cambria"/>
      <family val="1"/>
      <charset val="186"/>
      <scheme val="major"/>
    </font>
    <font>
      <sz val="11"/>
      <name val="Cambria"/>
      <family val="1"/>
      <charset val="186"/>
      <scheme val="major"/>
    </font>
    <font>
      <sz val="10"/>
      <color theme="1"/>
      <name val="Cambria"/>
      <family val="1"/>
      <charset val="186"/>
      <scheme val="major"/>
    </font>
    <font>
      <b/>
      <sz val="12"/>
      <color theme="1"/>
      <name val="Cambria"/>
      <family val="1"/>
      <charset val="186"/>
      <scheme val="major"/>
    </font>
    <font>
      <b/>
      <i/>
      <sz val="12"/>
      <color theme="1"/>
      <name val="Cambria"/>
      <family val="1"/>
      <charset val="186"/>
      <scheme val="major"/>
    </font>
    <font>
      <i/>
      <sz val="12"/>
      <color theme="1"/>
      <name val="Cambria"/>
      <family val="1"/>
      <charset val="186"/>
      <scheme val="major"/>
    </font>
    <font>
      <b/>
      <sz val="10"/>
      <name val="Cambria"/>
      <family val="1"/>
      <charset val="186"/>
      <scheme val="major"/>
    </font>
    <font>
      <sz val="10"/>
      <name val="Cambria"/>
      <family val="1"/>
      <charset val="186"/>
      <scheme val="major"/>
    </font>
    <font>
      <b/>
      <sz val="10"/>
      <color theme="1"/>
      <name val="Cambria"/>
      <family val="1"/>
      <charset val="186"/>
      <scheme val="major"/>
    </font>
    <font>
      <b/>
      <sz val="12"/>
      <name val="Cambria"/>
      <family val="1"/>
      <charset val="186"/>
      <scheme val="major"/>
    </font>
    <font>
      <b/>
      <i/>
      <sz val="10"/>
      <name val="Cambria"/>
      <family val="1"/>
      <charset val="186"/>
      <scheme val="major"/>
    </font>
    <font>
      <b/>
      <i/>
      <sz val="10"/>
      <color theme="1"/>
      <name val="Cambria"/>
      <family val="1"/>
      <charset val="186"/>
      <scheme val="major"/>
    </font>
    <font>
      <sz val="10"/>
      <color rgb="FFFF0000"/>
      <name val="Cambria"/>
      <family val="1"/>
      <charset val="186"/>
      <scheme val="major"/>
    </font>
    <font>
      <b/>
      <i/>
      <sz val="10"/>
      <color rgb="FFFF0000"/>
      <name val="Cambria"/>
      <family val="1"/>
      <charset val="186"/>
      <scheme val="major"/>
    </font>
    <font>
      <b/>
      <sz val="10"/>
      <color rgb="FFFF0000"/>
      <name val="Cambria"/>
      <family val="1"/>
      <charset val="186"/>
      <scheme val="major"/>
    </font>
    <font>
      <i/>
      <sz val="10"/>
      <name val="Cambria"/>
      <family val="1"/>
      <charset val="186"/>
      <scheme val="major"/>
    </font>
    <font>
      <sz val="11"/>
      <name val="Calibri"/>
      <family val="2"/>
      <scheme val="minor"/>
    </font>
    <font>
      <sz val="10"/>
      <color theme="1"/>
      <name val="Calibri"/>
      <family val="2"/>
      <scheme val="minor"/>
    </font>
    <font>
      <sz val="11"/>
      <color rgb="FFFF0000"/>
      <name val="Calibri"/>
      <family val="2"/>
      <scheme val="minor"/>
    </font>
    <font>
      <sz val="10"/>
      <name val="Times New Roman"/>
      <family val="1"/>
    </font>
    <font>
      <sz val="10"/>
      <color rgb="FF000000"/>
      <name val="Cambria"/>
      <family val="1"/>
      <charset val="186"/>
      <scheme val="major"/>
    </font>
    <font>
      <sz val="10"/>
      <name val="Cambria"/>
      <family val="1"/>
      <charset val="186"/>
    </font>
    <font>
      <b/>
      <sz val="11"/>
      <color theme="1"/>
      <name val="Cambria"/>
      <family val="1"/>
      <charset val="186"/>
      <scheme val="major"/>
    </font>
  </fonts>
  <fills count="8">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0"/>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right style="thin">
        <color indexed="64"/>
      </right>
      <top style="thin">
        <color indexed="64"/>
      </top>
      <bottom/>
      <diagonal/>
    </border>
    <border>
      <left style="thin">
        <color auto="1"/>
      </left>
      <right style="thin">
        <color auto="1"/>
      </right>
      <top style="thin">
        <color indexed="64"/>
      </top>
      <bottom/>
      <diagonal/>
    </border>
    <border>
      <left style="thin">
        <color auto="1"/>
      </left>
      <right/>
      <top/>
      <bottom/>
      <diagonal/>
    </border>
    <border>
      <left style="thin">
        <color auto="1"/>
      </left>
      <right/>
      <top style="thin">
        <color indexed="64"/>
      </top>
      <bottom/>
      <diagonal/>
    </border>
    <border>
      <left style="thin">
        <color auto="1"/>
      </left>
      <right/>
      <top style="thin">
        <color auto="1"/>
      </top>
      <bottom style="medium">
        <color auto="1"/>
      </bottom>
      <diagonal/>
    </border>
    <border>
      <left/>
      <right style="thin">
        <color indexed="64"/>
      </right>
      <top style="thin">
        <color auto="1"/>
      </top>
      <bottom style="medium">
        <color auto="1"/>
      </bottom>
      <diagonal/>
    </border>
    <border>
      <left style="thin">
        <color auto="1"/>
      </left>
      <right/>
      <top/>
      <bottom style="thin">
        <color auto="1"/>
      </bottom>
      <diagonal/>
    </border>
    <border>
      <left/>
      <right style="thin">
        <color indexed="64"/>
      </right>
      <top/>
      <bottom style="thin">
        <color indexed="64"/>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2">
    <xf numFmtId="0" fontId="0" fillId="0" borderId="0"/>
    <xf numFmtId="164" fontId="5" fillId="0" borderId="0">
      <alignment vertical="center" wrapText="1"/>
    </xf>
    <xf numFmtId="0" fontId="6" fillId="0" borderId="0"/>
    <xf numFmtId="0" fontId="4" fillId="0" borderId="0"/>
    <xf numFmtId="0" fontId="7" fillId="0" borderId="0"/>
    <xf numFmtId="0" fontId="7" fillId="0" borderId="0"/>
    <xf numFmtId="0" fontId="3" fillId="0" borderId="0"/>
    <xf numFmtId="0" fontId="6" fillId="0" borderId="0"/>
    <xf numFmtId="0" fontId="2" fillId="0" borderId="0"/>
    <xf numFmtId="0" fontId="1" fillId="0" borderId="0"/>
    <xf numFmtId="0" fontId="1" fillId="0" borderId="0"/>
    <xf numFmtId="0" fontId="1" fillId="0" borderId="0"/>
  </cellStyleXfs>
  <cellXfs count="466">
    <xf numFmtId="0" fontId="0" fillId="0" borderId="0" xfId="0"/>
    <xf numFmtId="0" fontId="0" fillId="0" borderId="0" xfId="0" applyAlignment="1">
      <alignment wrapText="1"/>
    </xf>
    <xf numFmtId="0" fontId="9" fillId="0" borderId="0" xfId="0" applyFont="1"/>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wrapText="1"/>
    </xf>
    <xf numFmtId="0" fontId="11" fillId="0" borderId="0" xfId="0" applyFont="1" applyAlignment="1">
      <alignment horizontal="right" vertical="center" wrapText="1"/>
    </xf>
    <xf numFmtId="14" fontId="11" fillId="0" borderId="0" xfId="1" applyNumberFormat="1" applyFont="1" applyAlignment="1">
      <alignment horizontal="left" vertical="center" wrapText="1"/>
    </xf>
    <xf numFmtId="164" fontId="11" fillId="0" borderId="0" xfId="1" applyFont="1" applyAlignment="1">
      <alignment horizontal="left" vertical="top" wrapText="1"/>
    </xf>
    <xf numFmtId="164" fontId="11" fillId="0" borderId="0" xfId="1" applyFont="1" applyAlignment="1">
      <alignment vertical="center" wrapText="1"/>
    </xf>
    <xf numFmtId="0" fontId="11" fillId="0" borderId="0" xfId="1" applyNumberFormat="1" applyFont="1" applyAlignment="1">
      <alignment horizontal="right" vertical="center" wrapText="1"/>
    </xf>
    <xf numFmtId="0" fontId="9" fillId="0" borderId="0" xfId="0" applyFont="1" applyAlignment="1">
      <alignment wrapText="1"/>
    </xf>
    <xf numFmtId="0" fontId="16" fillId="0" borderId="0" xfId="1" quotePrefix="1" applyNumberFormat="1" applyFont="1" applyFill="1" applyBorder="1" applyAlignment="1">
      <alignment horizontal="left" vertical="center" wrapText="1"/>
    </xf>
    <xf numFmtId="0" fontId="11" fillId="0" borderId="2" xfId="1" applyNumberFormat="1" applyFont="1" applyBorder="1" applyAlignment="1">
      <alignment horizontal="left" vertical="top" wrapText="1"/>
    </xf>
    <xf numFmtId="0" fontId="11" fillId="0" borderId="0" xfId="1" applyNumberFormat="1" applyFont="1" applyBorder="1" applyAlignment="1">
      <alignment horizontal="left" vertical="center" wrapText="1"/>
    </xf>
    <xf numFmtId="0" fontId="15" fillId="4" borderId="1" xfId="1" applyNumberFormat="1" applyFont="1" applyFill="1" applyBorder="1" applyAlignment="1">
      <alignment horizontal="center" vertical="center" wrapText="1"/>
    </xf>
    <xf numFmtId="0" fontId="17" fillId="4" borderId="1" xfId="1" applyNumberFormat="1" applyFont="1" applyFill="1" applyBorder="1" applyAlignment="1">
      <alignment horizontal="center" vertical="center" wrapText="1"/>
    </xf>
    <xf numFmtId="0" fontId="18" fillId="5" borderId="3" xfId="1" applyNumberFormat="1" applyFont="1" applyFill="1" applyBorder="1" applyAlignment="1">
      <alignment horizontal="right" vertical="center" wrapText="1"/>
    </xf>
    <xf numFmtId="0" fontId="18" fillId="5" borderId="4" xfId="1" applyNumberFormat="1" applyFont="1" applyFill="1" applyBorder="1" applyAlignment="1">
      <alignment vertical="center" wrapText="1"/>
    </xf>
    <xf numFmtId="0" fontId="17" fillId="3" borderId="3" xfId="0" applyFont="1" applyFill="1" applyBorder="1" applyAlignment="1">
      <alignment horizontal="right" vertical="center" wrapText="1"/>
    </xf>
    <xf numFmtId="0" fontId="15" fillId="3" borderId="4" xfId="1" applyNumberFormat="1" applyFont="1" applyFill="1" applyBorder="1" applyAlignment="1">
      <alignment horizontal="left" vertical="center" wrapText="1"/>
    </xf>
    <xf numFmtId="0" fontId="11" fillId="0" borderId="3" xfId="0" applyFont="1" applyBorder="1" applyAlignment="1">
      <alignment horizontal="right" vertical="center" wrapText="1"/>
    </xf>
    <xf numFmtId="0" fontId="16" fillId="0" borderId="4" xfId="1" quotePrefix="1" applyNumberFormat="1" applyFont="1" applyFill="1" applyBorder="1" applyAlignment="1">
      <alignment horizontal="left" vertical="center" wrapText="1"/>
    </xf>
    <xf numFmtId="0" fontId="16" fillId="0" borderId="4" xfId="4" applyFont="1" applyFill="1" applyBorder="1" applyAlignment="1">
      <alignment horizontal="left" vertical="top" wrapText="1"/>
    </xf>
    <xf numFmtId="0" fontId="11" fillId="0" borderId="1" xfId="1" applyNumberFormat="1" applyFont="1" applyFill="1" applyBorder="1" applyAlignment="1">
      <alignment horizontal="center" vertical="center" wrapText="1"/>
    </xf>
    <xf numFmtId="0" fontId="11" fillId="0" borderId="1" xfId="1" applyNumberFormat="1" applyFont="1" applyBorder="1" applyAlignment="1">
      <alignment horizontal="center" vertical="center" wrapText="1"/>
    </xf>
    <xf numFmtId="0" fontId="16" fillId="0" borderId="5" xfId="4" applyFont="1" applyFill="1" applyBorder="1" applyAlignment="1">
      <alignment horizontal="left" vertical="top" wrapText="1"/>
    </xf>
    <xf numFmtId="0" fontId="16" fillId="0" borderId="9" xfId="4" applyFont="1" applyFill="1" applyBorder="1" applyAlignment="1">
      <alignment horizontal="left" vertical="top" wrapText="1"/>
    </xf>
    <xf numFmtId="0" fontId="18" fillId="2" borderId="3" xfId="1" applyNumberFormat="1" applyFont="1" applyFill="1" applyBorder="1" applyAlignment="1">
      <alignment horizontal="left" vertical="top" wrapText="1"/>
    </xf>
    <xf numFmtId="49" fontId="16" fillId="0" borderId="4" xfId="0" applyNumberFormat="1" applyFont="1" applyFill="1" applyBorder="1" applyAlignment="1">
      <alignment horizontal="left" vertical="center" wrapText="1"/>
    </xf>
    <xf numFmtId="0" fontId="16" fillId="0" borderId="3" xfId="0" quotePrefix="1" applyNumberFormat="1" applyFont="1" applyFill="1" applyBorder="1" applyAlignment="1">
      <alignment horizontal="right" vertical="top" wrapText="1"/>
    </xf>
    <xf numFmtId="0" fontId="15" fillId="3" borderId="5" xfId="0" applyNumberFormat="1" applyFont="1" applyFill="1" applyBorder="1" applyAlignment="1">
      <alignment horizontal="left" vertical="center" wrapText="1"/>
    </xf>
    <xf numFmtId="0" fontId="15" fillId="3" borderId="4" xfId="0" applyNumberFormat="1" applyFont="1" applyFill="1" applyBorder="1" applyAlignment="1">
      <alignment horizontal="left" vertical="center" wrapText="1"/>
    </xf>
    <xf numFmtId="0" fontId="15" fillId="3" borderId="1" xfId="0" quotePrefix="1" applyNumberFormat="1" applyFont="1" applyFill="1" applyBorder="1" applyAlignment="1">
      <alignment horizontal="right" vertical="top" wrapText="1"/>
    </xf>
    <xf numFmtId="0" fontId="19" fillId="3" borderId="3" xfId="1" applyNumberFormat="1" applyFont="1" applyFill="1" applyBorder="1" applyAlignment="1">
      <alignment horizontal="left" vertical="center" wrapText="1"/>
    </xf>
    <xf numFmtId="0" fontId="19" fillId="3" borderId="4" xfId="1" applyNumberFormat="1" applyFont="1" applyFill="1" applyBorder="1" applyAlignment="1">
      <alignment horizontal="left" vertical="center" wrapText="1"/>
    </xf>
    <xf numFmtId="14" fontId="16" fillId="0" borderId="4" xfId="1" quotePrefix="1" applyNumberFormat="1" applyFont="1" applyFill="1" applyBorder="1" applyAlignment="1">
      <alignment horizontal="left" vertical="center" wrapText="1"/>
    </xf>
    <xf numFmtId="0" fontId="16" fillId="0" borderId="7" xfId="4" applyFont="1" applyFill="1" applyBorder="1" applyAlignment="1">
      <alignment horizontal="left" vertical="top" wrapText="1"/>
    </xf>
    <xf numFmtId="0" fontId="11" fillId="0" borderId="8" xfId="1" applyNumberFormat="1" applyFont="1" applyBorder="1" applyAlignment="1">
      <alignment horizontal="center" vertical="center" wrapText="1"/>
    </xf>
    <xf numFmtId="0" fontId="16" fillId="0" borderId="1" xfId="4" applyFont="1" applyFill="1" applyBorder="1" applyAlignment="1">
      <alignment horizontal="left" vertical="top" wrapText="1"/>
    </xf>
    <xf numFmtId="0" fontId="16" fillId="0" borderId="6" xfId="4" applyFont="1" applyFill="1" applyBorder="1" applyAlignment="1">
      <alignment horizontal="left" vertical="top" wrapText="1"/>
    </xf>
    <xf numFmtId="0" fontId="19" fillId="3" borderId="11" xfId="1" applyNumberFormat="1" applyFont="1" applyFill="1" applyBorder="1" applyAlignment="1">
      <alignment horizontal="left" vertical="center" wrapText="1"/>
    </xf>
    <xf numFmtId="0" fontId="19" fillId="3" borderId="12" xfId="1" applyNumberFormat="1" applyFont="1" applyFill="1" applyBorder="1" applyAlignment="1">
      <alignment horizontal="left" vertical="center" wrapText="1"/>
    </xf>
    <xf numFmtId="0" fontId="11" fillId="0" borderId="0" xfId="0" applyFont="1" applyAlignment="1">
      <alignment wrapText="1"/>
    </xf>
    <xf numFmtId="49" fontId="15" fillId="5" borderId="3" xfId="1" applyNumberFormat="1" applyFont="1" applyFill="1" applyBorder="1" applyAlignment="1">
      <alignment horizontal="right" vertical="center" wrapText="1"/>
    </xf>
    <xf numFmtId="0" fontId="15" fillId="5" borderId="4" xfId="1" applyNumberFormat="1" applyFont="1" applyFill="1" applyBorder="1" applyAlignment="1">
      <alignment vertical="center" wrapText="1"/>
    </xf>
    <xf numFmtId="0" fontId="15" fillId="2" borderId="3" xfId="1" applyNumberFormat="1" applyFont="1" applyFill="1" applyBorder="1" applyAlignment="1">
      <alignment horizontal="left" vertical="top" wrapText="1"/>
    </xf>
    <xf numFmtId="49" fontId="19" fillId="3" borderId="3" xfId="1" applyNumberFormat="1" applyFont="1" applyFill="1" applyBorder="1" applyAlignment="1">
      <alignment horizontal="left" vertical="center" wrapText="1"/>
    </xf>
    <xf numFmtId="49" fontId="11" fillId="0" borderId="3" xfId="0" applyNumberFormat="1" applyFont="1" applyBorder="1" applyAlignment="1">
      <alignment horizontal="right" vertical="center" wrapText="1"/>
    </xf>
    <xf numFmtId="0" fontId="11" fillId="0" borderId="4" xfId="1" applyNumberFormat="1" applyFont="1" applyBorder="1" applyAlignment="1">
      <alignment horizontal="center" vertical="center" wrapText="1"/>
    </xf>
    <xf numFmtId="0" fontId="20" fillId="0" borderId="1" xfId="0" applyFont="1" applyBorder="1" applyAlignment="1">
      <alignment vertical="center" wrapText="1"/>
    </xf>
    <xf numFmtId="0" fontId="20" fillId="0" borderId="1" xfId="1" applyNumberFormat="1" applyFont="1" applyFill="1" applyBorder="1" applyAlignment="1">
      <alignment horizontal="center" vertical="center" wrapText="1"/>
    </xf>
    <xf numFmtId="0" fontId="11" fillId="0" borderId="1" xfId="0" applyFont="1" applyBorder="1" applyAlignment="1">
      <alignment wrapText="1"/>
    </xf>
    <xf numFmtId="0" fontId="16" fillId="0" borderId="1" xfId="0" applyFont="1" applyBorder="1" applyAlignment="1">
      <alignment wrapText="1"/>
    </xf>
    <xf numFmtId="0" fontId="19" fillId="3" borderId="3" xfId="1" quotePrefix="1" applyNumberFormat="1" applyFont="1" applyFill="1" applyBorder="1" applyAlignment="1">
      <alignment vertical="center" wrapText="1"/>
    </xf>
    <xf numFmtId="0" fontId="19" fillId="3" borderId="1" xfId="1" quotePrefix="1" applyNumberFormat="1" applyFont="1" applyFill="1" applyBorder="1" applyAlignment="1">
      <alignment horizontal="center" vertical="center" wrapText="1"/>
    </xf>
    <xf numFmtId="0" fontId="16" fillId="0" borderId="7" xfId="1" quotePrefix="1" applyNumberFormat="1" applyFont="1" applyFill="1" applyBorder="1" applyAlignment="1">
      <alignment horizontal="left" vertical="center" wrapText="1"/>
    </xf>
    <xf numFmtId="0" fontId="16" fillId="0" borderId="3" xfId="1" quotePrefix="1" applyNumberFormat="1" applyFont="1" applyFill="1" applyBorder="1" applyAlignment="1">
      <alignment vertical="center" wrapText="1"/>
    </xf>
    <xf numFmtId="0" fontId="16" fillId="0" borderId="1" xfId="1" quotePrefix="1" applyNumberFormat="1" applyFont="1" applyFill="1" applyBorder="1" applyAlignment="1">
      <alignment horizontal="center" vertical="center" wrapText="1"/>
    </xf>
    <xf numFmtId="0" fontId="18" fillId="5" borderId="4" xfId="1" applyNumberFormat="1" applyFont="1" applyFill="1" applyBorder="1" applyAlignment="1">
      <alignment horizontal="right" vertical="center" wrapText="1"/>
    </xf>
    <xf numFmtId="0" fontId="18" fillId="5" borderId="3" xfId="1" applyNumberFormat="1" applyFont="1" applyFill="1" applyBorder="1" applyAlignment="1">
      <alignment horizontal="left" vertical="top" wrapText="1"/>
    </xf>
    <xf numFmtId="0" fontId="11" fillId="0" borderId="3" xfId="1" applyNumberFormat="1" applyFont="1" applyFill="1" applyBorder="1" applyAlignment="1">
      <alignment horizontal="center" vertical="center" wrapText="1"/>
    </xf>
    <xf numFmtId="0" fontId="11" fillId="0" borderId="0" xfId="0" applyFont="1" applyAlignment="1">
      <alignment horizontal="left" wrapText="1"/>
    </xf>
    <xf numFmtId="0" fontId="9" fillId="0" borderId="0" xfId="0" applyFont="1" applyAlignment="1">
      <alignment horizontal="left" vertical="top" wrapText="1"/>
    </xf>
    <xf numFmtId="49" fontId="18" fillId="5" borderId="3" xfId="1" applyNumberFormat="1" applyFont="1" applyFill="1" applyBorder="1" applyAlignment="1">
      <alignment horizontal="right" vertical="top" wrapText="1"/>
    </xf>
    <xf numFmtId="49" fontId="18" fillId="5" borderId="3" xfId="1" applyNumberFormat="1" applyFont="1" applyFill="1" applyBorder="1" applyAlignment="1">
      <alignment horizontal="right" vertical="center" wrapText="1"/>
    </xf>
    <xf numFmtId="0" fontId="19" fillId="3" borderId="1" xfId="1" quotePrefix="1" applyNumberFormat="1" applyFont="1" applyFill="1" applyBorder="1" applyAlignment="1">
      <alignment vertical="center" wrapText="1"/>
    </xf>
    <xf numFmtId="0" fontId="16" fillId="0" borderId="1" xfId="0" applyNumberFormat="1" applyFont="1" applyFill="1" applyBorder="1" applyAlignment="1">
      <alignment horizontal="left" vertical="top" wrapText="1"/>
    </xf>
    <xf numFmtId="0" fontId="21" fillId="0" borderId="1" xfId="1" applyNumberFormat="1" applyFont="1" applyFill="1" applyBorder="1" applyAlignment="1">
      <alignment horizontal="center" vertical="center" wrapText="1"/>
    </xf>
    <xf numFmtId="0" fontId="11" fillId="0" borderId="7" xfId="1" applyNumberFormat="1" applyFont="1" applyBorder="1" applyAlignment="1">
      <alignment horizontal="center" vertical="center" wrapText="1"/>
    </xf>
    <xf numFmtId="0" fontId="15" fillId="2" borderId="4" xfId="1" applyNumberFormat="1" applyFont="1" applyFill="1" applyBorder="1" applyAlignment="1">
      <alignment horizontal="center" vertical="center" wrapText="1"/>
    </xf>
    <xf numFmtId="0" fontId="21" fillId="0" borderId="1" xfId="1" applyNumberFormat="1" applyFont="1" applyBorder="1" applyAlignment="1">
      <alignment horizontal="center" vertical="center" wrapText="1"/>
    </xf>
    <xf numFmtId="0" fontId="22" fillId="3" borderId="3" xfId="1" applyNumberFormat="1" applyFont="1" applyFill="1" applyBorder="1" applyAlignment="1">
      <alignment horizontal="left" vertical="center" wrapText="1"/>
    </xf>
    <xf numFmtId="0" fontId="22" fillId="3" borderId="4" xfId="1"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16" fillId="0" borderId="1" xfId="1" applyNumberFormat="1" applyFont="1" applyFill="1" applyBorder="1" applyAlignment="1">
      <alignment horizontal="center" vertical="center" wrapText="1"/>
    </xf>
    <xf numFmtId="0" fontId="16" fillId="0" borderId="1" xfId="1" applyNumberFormat="1" applyFont="1" applyBorder="1" applyAlignment="1">
      <alignment horizontal="center" vertical="center" wrapText="1"/>
    </xf>
    <xf numFmtId="0" fontId="16" fillId="0" borderId="16" xfId="0" applyNumberFormat="1" applyFont="1" applyFill="1" applyBorder="1" applyAlignment="1">
      <alignment horizontal="left" vertical="top" wrapText="1"/>
    </xf>
    <xf numFmtId="0" fontId="16" fillId="0" borderId="3" xfId="0" applyNumberFormat="1" applyFont="1" applyFill="1" applyBorder="1" applyAlignment="1">
      <alignment horizontal="left" vertical="top" wrapText="1"/>
    </xf>
    <xf numFmtId="0" fontId="15" fillId="4" borderId="1" xfId="1" applyNumberFormat="1" applyFont="1" applyFill="1" applyBorder="1" applyAlignment="1">
      <alignment horizontal="center" vertical="center" wrapText="1"/>
    </xf>
    <xf numFmtId="0" fontId="15" fillId="5" borderId="3" xfId="1" applyNumberFormat="1" applyFont="1" applyFill="1" applyBorder="1" applyAlignment="1">
      <alignment horizontal="right" vertical="center" wrapText="1"/>
    </xf>
    <xf numFmtId="0" fontId="15" fillId="5" borderId="4" xfId="1" applyNumberFormat="1" applyFont="1" applyFill="1" applyBorder="1" applyAlignment="1">
      <alignment horizontal="left" vertical="center" wrapText="1"/>
    </xf>
    <xf numFmtId="0" fontId="19" fillId="0" borderId="5" xfId="1" quotePrefix="1" applyNumberFormat="1" applyFont="1" applyFill="1" applyBorder="1" applyAlignment="1">
      <alignment horizontal="left" vertical="center" wrapText="1"/>
    </xf>
    <xf numFmtId="0" fontId="19" fillId="0" borderId="4" xfId="1" quotePrefix="1" applyNumberFormat="1" applyFont="1" applyFill="1" applyBorder="1" applyAlignment="1">
      <alignment horizontal="left" vertical="center" wrapText="1"/>
    </xf>
    <xf numFmtId="0" fontId="16" fillId="0" borderId="5" xfId="0" applyNumberFormat="1" applyFont="1" applyFill="1" applyBorder="1" applyAlignment="1">
      <alignment horizontal="left" vertical="top" wrapText="1"/>
    </xf>
    <xf numFmtId="0" fontId="15" fillId="3" borderId="1" xfId="4" quotePrefix="1" applyNumberFormat="1" applyFont="1" applyFill="1" applyBorder="1" applyAlignment="1">
      <alignment horizontal="right" vertical="top" wrapText="1"/>
    </xf>
    <xf numFmtId="0" fontId="16" fillId="0" borderId="5" xfId="2" applyFont="1" applyFill="1" applyBorder="1" applyAlignment="1">
      <alignment horizontal="left" vertical="top" wrapText="1"/>
    </xf>
    <xf numFmtId="0" fontId="16" fillId="0" borderId="4" xfId="2" applyFont="1" applyFill="1" applyBorder="1" applyAlignment="1">
      <alignment horizontal="left" vertical="top" wrapText="1"/>
    </xf>
    <xf numFmtId="0" fontId="19" fillId="3" borderId="13" xfId="1" applyNumberFormat="1" applyFont="1" applyFill="1" applyBorder="1" applyAlignment="1">
      <alignment horizontal="left" vertical="center" wrapText="1"/>
    </xf>
    <xf numFmtId="0" fontId="19" fillId="3" borderId="14" xfId="1" applyNumberFormat="1" applyFont="1" applyFill="1" applyBorder="1" applyAlignment="1">
      <alignment horizontal="left" vertical="center" wrapText="1"/>
    </xf>
    <xf numFmtId="0" fontId="16" fillId="0" borderId="5" xfId="1" quotePrefix="1" applyNumberFormat="1" applyFont="1" applyFill="1" applyBorder="1" applyAlignment="1">
      <alignment horizontal="left" vertical="center" wrapText="1"/>
    </xf>
    <xf numFmtId="0" fontId="15" fillId="4" borderId="17" xfId="1" applyNumberFormat="1" applyFont="1" applyFill="1" applyBorder="1" applyAlignment="1">
      <alignment horizontal="center" vertical="center" wrapText="1"/>
    </xf>
    <xf numFmtId="0" fontId="17" fillId="4" borderId="17" xfId="1"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9" fillId="3" borderId="10" xfId="1" applyNumberFormat="1" applyFont="1" applyFill="1" applyBorder="1" applyAlignment="1">
      <alignment horizontal="left" vertical="center" wrapText="1"/>
    </xf>
    <xf numFmtId="0" fontId="19" fillId="3" borderId="7" xfId="1" applyNumberFormat="1" applyFont="1" applyFill="1" applyBorder="1" applyAlignment="1">
      <alignment horizontal="left" vertical="center" wrapText="1"/>
    </xf>
    <xf numFmtId="0" fontId="9" fillId="0" borderId="0" xfId="0" applyFont="1" applyBorder="1"/>
    <xf numFmtId="0" fontId="15" fillId="4" borderId="1" xfId="1" applyNumberFormat="1" applyFont="1" applyFill="1" applyBorder="1" applyAlignment="1">
      <alignment horizontal="left" vertical="center" wrapText="1"/>
    </xf>
    <xf numFmtId="0" fontId="19" fillId="3" borderId="3" xfId="1" applyNumberFormat="1" applyFont="1" applyFill="1" applyBorder="1" applyAlignment="1">
      <alignment horizontal="center" vertical="center" wrapText="1"/>
    </xf>
    <xf numFmtId="0" fontId="19" fillId="3" borderId="4" xfId="1" applyNumberFormat="1" applyFont="1" applyFill="1" applyBorder="1" applyAlignment="1">
      <alignment horizontal="center" vertical="center" wrapText="1"/>
    </xf>
    <xf numFmtId="0" fontId="15" fillId="2" borderId="3" xfId="1" applyNumberFormat="1" applyFont="1" applyFill="1" applyBorder="1" applyAlignment="1">
      <alignment horizontal="center" vertical="center" wrapText="1"/>
    </xf>
    <xf numFmtId="0" fontId="16" fillId="6" borderId="5" xfId="4" applyFont="1" applyFill="1" applyBorder="1" applyAlignment="1">
      <alignment horizontal="left" vertical="top" wrapText="1"/>
    </xf>
    <xf numFmtId="0" fontId="16" fillId="0" borderId="7" xfId="1" applyNumberFormat="1" applyFont="1" applyFill="1" applyBorder="1" applyAlignment="1">
      <alignment horizontal="left" vertical="center" wrapText="1"/>
    </xf>
    <xf numFmtId="0" fontId="16" fillId="0" borderId="5" xfId="1" quotePrefix="1" applyNumberFormat="1" applyFont="1" applyFill="1" applyBorder="1" applyAlignment="1">
      <alignment vertical="center" wrapText="1"/>
    </xf>
    <xf numFmtId="0" fontId="19" fillId="0" borderId="1" xfId="1" quotePrefix="1" applyNumberFormat="1" applyFont="1" applyFill="1" applyBorder="1" applyAlignment="1">
      <alignment vertical="center" wrapText="1"/>
    </xf>
    <xf numFmtId="0" fontId="16" fillId="0" borderId="4" xfId="1" applyNumberFormat="1" applyFont="1" applyFill="1" applyBorder="1" applyAlignment="1">
      <alignment horizontal="left" vertical="center" wrapText="1"/>
    </xf>
    <xf numFmtId="0" fontId="11" fillId="0" borderId="10" xfId="1" applyNumberFormat="1" applyFont="1" applyFill="1" applyBorder="1" applyAlignment="1">
      <alignment horizontal="center" vertical="center" wrapText="1"/>
    </xf>
    <xf numFmtId="0" fontId="16" fillId="0" borderId="3" xfId="1" applyNumberFormat="1" applyFont="1" applyFill="1" applyBorder="1" applyAlignment="1">
      <alignment horizontal="center" vertical="center" wrapText="1"/>
    </xf>
    <xf numFmtId="0" fontId="15" fillId="5" borderId="4" xfId="1" applyNumberFormat="1" applyFont="1" applyFill="1" applyBorder="1" applyAlignment="1">
      <alignment horizontal="left" vertical="center" wrapText="1"/>
    </xf>
    <xf numFmtId="0" fontId="15" fillId="5" borderId="3" xfId="1" applyNumberFormat="1" applyFont="1" applyFill="1" applyBorder="1" applyAlignment="1">
      <alignment horizontal="left" vertical="top" wrapText="1"/>
    </xf>
    <xf numFmtId="0" fontId="17" fillId="5" borderId="4" xfId="1" applyNumberFormat="1" applyFont="1" applyFill="1" applyBorder="1" applyAlignment="1">
      <alignment vertical="center" wrapText="1"/>
    </xf>
    <xf numFmtId="0" fontId="17" fillId="2" borderId="4" xfId="1" quotePrefix="1" applyNumberFormat="1" applyFont="1" applyFill="1" applyBorder="1" applyAlignment="1">
      <alignment vertical="center" wrapText="1"/>
    </xf>
    <xf numFmtId="0" fontId="17" fillId="2" borderId="4" xfId="1" quotePrefix="1" applyNumberFormat="1" applyFont="1" applyFill="1" applyBorder="1" applyAlignment="1">
      <alignment horizontal="left" vertical="center" wrapText="1"/>
    </xf>
    <xf numFmtId="0" fontId="17" fillId="2" borderId="3" xfId="1" applyNumberFormat="1" applyFont="1" applyFill="1" applyBorder="1" applyAlignment="1">
      <alignment horizontal="left" vertical="top" wrapText="1"/>
    </xf>
    <xf numFmtId="0" fontId="15" fillId="5" borderId="3" xfId="1" applyNumberFormat="1" applyFont="1" applyFill="1" applyBorder="1" applyAlignment="1">
      <alignment horizontal="left" vertical="center" wrapText="1"/>
    </xf>
    <xf numFmtId="0" fontId="17" fillId="5" borderId="3" xfId="1" applyNumberFormat="1" applyFont="1" applyFill="1" applyBorder="1" applyAlignment="1">
      <alignment horizontal="left" vertical="center" wrapText="1"/>
    </xf>
    <xf numFmtId="0" fontId="15" fillId="5" borderId="13" xfId="1" applyNumberFormat="1" applyFont="1" applyFill="1" applyBorder="1" applyAlignment="1">
      <alignment horizontal="left" vertical="top" wrapText="1"/>
    </xf>
    <xf numFmtId="0" fontId="15" fillId="2" borderId="13" xfId="1" applyNumberFormat="1" applyFont="1" applyFill="1" applyBorder="1" applyAlignment="1">
      <alignment horizontal="left" vertical="top" wrapText="1"/>
    </xf>
    <xf numFmtId="0" fontId="15" fillId="2" borderId="1" xfId="1" applyNumberFormat="1" applyFont="1" applyFill="1" applyBorder="1" applyAlignment="1">
      <alignment horizontal="left" vertical="top" wrapText="1"/>
    </xf>
    <xf numFmtId="49" fontId="11" fillId="0" borderId="3" xfId="0" quotePrefix="1" applyNumberFormat="1" applyFont="1" applyBorder="1" applyAlignment="1">
      <alignment horizontal="right" vertical="center" wrapText="1"/>
    </xf>
    <xf numFmtId="0" fontId="11" fillId="0" borderId="3" xfId="0" applyFont="1" applyBorder="1" applyAlignment="1">
      <alignment wrapText="1"/>
    </xf>
    <xf numFmtId="49" fontId="17" fillId="2" borderId="3" xfId="1" applyNumberFormat="1" applyFont="1" applyFill="1" applyBorder="1" applyAlignment="1">
      <alignment horizontal="right" vertical="center" wrapText="1"/>
    </xf>
    <xf numFmtId="49" fontId="17" fillId="2" borderId="4" xfId="1" quotePrefix="1" applyNumberFormat="1" applyFont="1" applyFill="1" applyBorder="1" applyAlignment="1">
      <alignment horizontal="left" vertical="center" wrapText="1"/>
    </xf>
    <xf numFmtId="49" fontId="17" fillId="2" borderId="4" xfId="1" quotePrefix="1" applyNumberFormat="1" applyFont="1" applyFill="1" applyBorder="1" applyAlignment="1">
      <alignment vertical="center" wrapText="1"/>
    </xf>
    <xf numFmtId="0" fontId="16" fillId="0" borderId="1" xfId="0" applyNumberFormat="1" applyFont="1" applyFill="1" applyBorder="1" applyAlignment="1">
      <alignment horizontal="right" vertical="top" wrapText="1"/>
    </xf>
    <xf numFmtId="0" fontId="9" fillId="0" borderId="0" xfId="0" applyFont="1" applyBorder="1" applyAlignment="1">
      <alignment horizontal="center" vertical="center"/>
    </xf>
    <xf numFmtId="49" fontId="9" fillId="0" borderId="0" xfId="0" applyNumberFormat="1" applyFont="1" applyBorder="1" applyAlignment="1">
      <alignment horizontal="center" vertical="center"/>
    </xf>
    <xf numFmtId="49" fontId="17" fillId="5" borderId="3" xfId="0" applyNumberFormat="1" applyFont="1" applyFill="1" applyBorder="1" applyAlignment="1">
      <alignment horizontal="right"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0" fontId="18" fillId="5" borderId="3" xfId="1" applyNumberFormat="1" applyFont="1" applyFill="1" applyBorder="1" applyAlignment="1">
      <alignment horizontal="left" vertical="top" wrapText="1"/>
    </xf>
    <xf numFmtId="0" fontId="15" fillId="4" borderId="1" xfId="1" applyNumberFormat="1" applyFont="1" applyFill="1" applyBorder="1" applyAlignment="1">
      <alignment horizontal="center" vertical="center" wrapText="1"/>
    </xf>
    <xf numFmtId="0" fontId="15" fillId="5" borderId="3" xfId="1" applyNumberFormat="1" applyFont="1" applyFill="1" applyBorder="1" applyAlignment="1">
      <alignment horizontal="left" vertical="top" wrapText="1"/>
    </xf>
    <xf numFmtId="0" fontId="25" fillId="0" borderId="0" xfId="0" applyFont="1" applyAlignment="1">
      <alignment wrapText="1"/>
    </xf>
    <xf numFmtId="49" fontId="16" fillId="0" borderId="3" xfId="0" quotePrefix="1" applyNumberFormat="1" applyFont="1" applyBorder="1" applyAlignment="1">
      <alignment horizontal="right" vertical="center" wrapText="1"/>
    </xf>
    <xf numFmtId="49" fontId="16" fillId="0" borderId="4" xfId="1" quotePrefix="1" applyNumberFormat="1" applyFont="1" applyFill="1" applyBorder="1" applyAlignment="1">
      <alignment horizontal="left" vertical="center" wrapText="1"/>
    </xf>
    <xf numFmtId="0" fontId="19" fillId="3" borderId="1" xfId="1" applyNumberFormat="1" applyFont="1" applyFill="1" applyBorder="1" applyAlignment="1">
      <alignment horizontal="left" vertical="center" wrapText="1"/>
    </xf>
    <xf numFmtId="0" fontId="15" fillId="5" borderId="1" xfId="1" applyNumberFormat="1" applyFont="1" applyFill="1" applyBorder="1" applyAlignment="1">
      <alignment vertical="center" wrapText="1"/>
    </xf>
    <xf numFmtId="0" fontId="0" fillId="0" borderId="0" xfId="0" applyAlignment="1">
      <alignment horizontal="center" wrapText="1"/>
    </xf>
    <xf numFmtId="2" fontId="16" fillId="0" borderId="4" xfId="1" quotePrefix="1" applyNumberFormat="1" applyFont="1" applyFill="1" applyBorder="1" applyAlignment="1">
      <alignment horizontal="left" vertical="center" wrapText="1"/>
    </xf>
    <xf numFmtId="0" fontId="16" fillId="0" borderId="1" xfId="4" applyFont="1" applyBorder="1" applyAlignment="1">
      <alignment vertical="top" wrapText="1"/>
    </xf>
    <xf numFmtId="0" fontId="16" fillId="0" borderId="1" xfId="4" applyFont="1" applyFill="1" applyBorder="1" applyAlignment="1">
      <alignment horizontal="center" vertical="center" wrapText="1"/>
    </xf>
    <xf numFmtId="166" fontId="16" fillId="0" borderId="4" xfId="1" quotePrefix="1" applyNumberFormat="1" applyFont="1" applyFill="1" applyBorder="1" applyAlignment="1">
      <alignment horizontal="left"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25" fillId="0" borderId="0" xfId="0" applyFont="1" applyAlignment="1">
      <alignment horizontal="center" vertical="center" wrapText="1"/>
    </xf>
    <xf numFmtId="49" fontId="16" fillId="0" borderId="3" xfId="0" applyNumberFormat="1" applyFont="1" applyBorder="1" applyAlignment="1">
      <alignment horizontal="right" vertical="center" wrapText="1"/>
    </xf>
    <xf numFmtId="0" fontId="11" fillId="0" borderId="1" xfId="0" applyFont="1" applyBorder="1" applyAlignment="1">
      <alignment horizontal="right" vertical="center" wrapText="1"/>
    </xf>
    <xf numFmtId="14" fontId="16" fillId="0" borderId="1" xfId="1" quotePrefix="1" applyNumberFormat="1" applyFont="1" applyFill="1" applyBorder="1" applyAlignment="1">
      <alignment horizontal="left" vertical="center" wrapText="1"/>
    </xf>
    <xf numFmtId="49" fontId="15" fillId="5" borderId="1" xfId="1" applyNumberFormat="1" applyFont="1" applyFill="1" applyBorder="1" applyAlignment="1">
      <alignment horizontal="right" vertical="center" wrapText="1"/>
    </xf>
    <xf numFmtId="49" fontId="19" fillId="3" borderId="1" xfId="1" applyNumberFormat="1" applyFont="1" applyFill="1" applyBorder="1" applyAlignment="1">
      <alignment horizontal="left" vertical="center" wrapText="1"/>
    </xf>
    <xf numFmtId="49" fontId="11" fillId="0" borderId="1" xfId="0" applyNumberFormat="1" applyFont="1" applyBorder="1" applyAlignment="1">
      <alignment horizontal="right" vertical="center" wrapText="1"/>
    </xf>
    <xf numFmtId="0" fontId="16" fillId="0" borderId="1" xfId="1" quotePrefix="1" applyNumberFormat="1" applyFont="1" applyFill="1" applyBorder="1" applyAlignment="1">
      <alignment horizontal="left" vertical="center" wrapText="1"/>
    </xf>
    <xf numFmtId="0" fontId="20" fillId="0" borderId="1" xfId="1" applyNumberFormat="1" applyFont="1" applyBorder="1" applyAlignment="1">
      <alignment horizontal="center" vertical="center" wrapText="1"/>
    </xf>
    <xf numFmtId="0" fontId="16" fillId="0" borderId="1" xfId="1" quotePrefix="1" applyNumberFormat="1" applyFont="1" applyFill="1" applyBorder="1" applyAlignment="1">
      <alignment vertical="center" wrapText="1"/>
    </xf>
    <xf numFmtId="0" fontId="15" fillId="5" borderId="1" xfId="1" applyNumberFormat="1" applyFont="1" applyFill="1" applyBorder="1" applyAlignment="1">
      <alignment horizontal="left" vertical="top" wrapText="1"/>
    </xf>
    <xf numFmtId="0" fontId="16" fillId="0" borderId="1" xfId="0" quotePrefix="1" applyNumberFormat="1" applyFont="1" applyFill="1" applyBorder="1" applyAlignment="1">
      <alignment horizontal="right" vertical="top" wrapText="1"/>
    </xf>
    <xf numFmtId="49" fontId="11" fillId="0" borderId="1" xfId="0" quotePrefix="1" applyNumberFormat="1" applyFont="1" applyBorder="1" applyAlignment="1">
      <alignment horizontal="right" vertical="center" wrapText="1"/>
    </xf>
    <xf numFmtId="49" fontId="17" fillId="2" borderId="4" xfId="1" applyNumberFormat="1" applyFont="1" applyFill="1" applyBorder="1" applyAlignment="1">
      <alignment vertical="center" wrapText="1"/>
    </xf>
    <xf numFmtId="0" fontId="16" fillId="0" borderId="15" xfId="0" applyFont="1" applyBorder="1" applyAlignment="1">
      <alignment horizontal="center" vertical="center" wrapText="1"/>
    </xf>
    <xf numFmtId="0" fontId="16" fillId="0" borderId="0" xfId="0" applyFont="1" applyAlignment="1">
      <alignment wrapText="1"/>
    </xf>
    <xf numFmtId="0" fontId="16" fillId="0" borderId="8" xfId="1" applyNumberFormat="1" applyFont="1" applyFill="1" applyBorder="1" applyAlignment="1">
      <alignment horizontal="center" vertical="center" wrapText="1"/>
    </xf>
    <xf numFmtId="0" fontId="16" fillId="0" borderId="8" xfId="1" applyNumberFormat="1" applyFont="1" applyBorder="1" applyAlignment="1">
      <alignment horizontal="center" vertical="center" wrapText="1"/>
    </xf>
    <xf numFmtId="0" fontId="25" fillId="0" borderId="0" xfId="0" applyFont="1" applyAlignment="1">
      <alignment horizontal="center" wrapText="1"/>
    </xf>
    <xf numFmtId="49" fontId="16" fillId="0" borderId="3" xfId="1" quotePrefix="1" applyNumberFormat="1" applyFont="1" applyFill="1" applyBorder="1" applyAlignment="1">
      <alignment horizontal="right" vertical="center" wrapText="1"/>
    </xf>
    <xf numFmtId="0" fontId="16" fillId="0" borderId="4" xfId="1" applyNumberFormat="1" applyFont="1" applyBorder="1" applyAlignment="1">
      <alignment horizontal="center" vertical="center" wrapText="1"/>
    </xf>
    <xf numFmtId="0" fontId="11"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9" fillId="0" borderId="1" xfId="1" quotePrefix="1" applyNumberFormat="1" applyFont="1" applyFill="1" applyBorder="1" applyAlignment="1">
      <alignment horizontal="center" vertical="center" wrapText="1"/>
    </xf>
    <xf numFmtId="49" fontId="17" fillId="5" borderId="3" xfId="1" applyNumberFormat="1" applyFont="1" applyFill="1" applyBorder="1" applyAlignment="1">
      <alignment horizontal="right" vertical="center" wrapText="1"/>
    </xf>
    <xf numFmtId="0" fontId="15" fillId="4" borderId="1" xfId="1" applyNumberFormat="1" applyFont="1" applyFill="1" applyBorder="1" applyAlignment="1">
      <alignment horizontal="center" vertical="center" wrapText="1"/>
    </xf>
    <xf numFmtId="49" fontId="18" fillId="5" borderId="4" xfId="1" applyNumberFormat="1" applyFont="1" applyFill="1" applyBorder="1" applyAlignment="1">
      <alignment horizontal="right" vertical="center" wrapText="1"/>
    </xf>
    <xf numFmtId="0" fontId="26" fillId="0" borderId="0" xfId="0" applyFont="1" applyAlignment="1">
      <alignment wrapText="1"/>
    </xf>
    <xf numFmtId="49" fontId="15" fillId="5" borderId="4" xfId="1" applyNumberFormat="1" applyFont="1" applyFill="1" applyBorder="1" applyAlignment="1">
      <alignment horizontal="right" vertical="center" wrapText="1"/>
    </xf>
    <xf numFmtId="0" fontId="26" fillId="0" borderId="0" xfId="0" applyFont="1" applyAlignment="1">
      <alignment horizontal="center" wrapText="1"/>
    </xf>
    <xf numFmtId="0" fontId="15" fillId="5" borderId="4" xfId="1" applyNumberFormat="1" applyFont="1" applyFill="1" applyBorder="1" applyAlignment="1">
      <alignment horizontal="right" vertical="center" wrapText="1"/>
    </xf>
    <xf numFmtId="49" fontId="15" fillId="5" borderId="1" xfId="1" quotePrefix="1" applyNumberFormat="1" applyFont="1" applyFill="1" applyBorder="1" applyAlignment="1">
      <alignment horizontal="right" vertical="center" wrapText="1"/>
    </xf>
    <xf numFmtId="0" fontId="15" fillId="5" borderId="1" xfId="1" quotePrefix="1" applyNumberFormat="1" applyFont="1" applyFill="1" applyBorder="1" applyAlignment="1">
      <alignment vertical="center" wrapText="1"/>
    </xf>
    <xf numFmtId="0" fontId="15" fillId="5" borderId="1" xfId="1" applyNumberFormat="1" applyFont="1" applyFill="1" applyBorder="1" applyAlignment="1">
      <alignment horizontal="left" vertical="center" wrapText="1"/>
    </xf>
    <xf numFmtId="49" fontId="16" fillId="0" borderId="1" xfId="0" quotePrefix="1" applyNumberFormat="1" applyFont="1" applyBorder="1" applyAlignment="1">
      <alignment horizontal="right" vertical="center" wrapText="1"/>
    </xf>
    <xf numFmtId="0" fontId="16" fillId="0" borderId="1" xfId="2" applyFont="1" applyFill="1" applyBorder="1" applyAlignment="1">
      <alignment horizontal="left" vertical="top" wrapText="1"/>
    </xf>
    <xf numFmtId="0" fontId="15" fillId="2" borderId="1" xfId="1" applyNumberFormat="1" applyFont="1" applyFill="1" applyBorder="1" applyAlignment="1">
      <alignment horizontal="left" vertical="center" wrapText="1"/>
    </xf>
    <xf numFmtId="0" fontId="16" fillId="0" borderId="1" xfId="0" applyFont="1" applyBorder="1" applyAlignment="1">
      <alignment horizontal="center" vertical="center" wrapText="1"/>
    </xf>
    <xf numFmtId="2" fontId="16" fillId="0" borderId="1" xfId="1" quotePrefix="1" applyNumberFormat="1" applyFont="1" applyFill="1" applyBorder="1" applyAlignment="1">
      <alignment horizontal="left" vertical="center" wrapText="1"/>
    </xf>
    <xf numFmtId="0" fontId="15" fillId="5" borderId="1" xfId="1" applyNumberFormat="1" applyFont="1" applyFill="1" applyBorder="1" applyAlignment="1">
      <alignment horizontal="right" vertical="center" wrapText="1"/>
    </xf>
    <xf numFmtId="0" fontId="16" fillId="0" borderId="1" xfId="4" applyFont="1" applyBorder="1" applyAlignment="1">
      <alignment horizontal="center" vertical="center" wrapText="1"/>
    </xf>
    <xf numFmtId="0" fontId="16" fillId="0" borderId="1" xfId="4" quotePrefix="1" applyNumberFormat="1" applyFont="1" applyFill="1" applyBorder="1" applyAlignment="1">
      <alignment horizontal="right" vertical="top" wrapText="1"/>
    </xf>
    <xf numFmtId="49" fontId="16" fillId="0" borderId="1" xfId="4" applyNumberFormat="1" applyFont="1" applyBorder="1" applyAlignment="1">
      <alignment horizontal="right" vertical="center" wrapText="1"/>
    </xf>
    <xf numFmtId="0" fontId="16" fillId="0" borderId="1" xfId="4" applyNumberFormat="1" applyFont="1" applyFill="1" applyBorder="1" applyAlignment="1">
      <alignment horizontal="left" vertical="top" wrapText="1"/>
    </xf>
    <xf numFmtId="166" fontId="16" fillId="0" borderId="1" xfId="1" quotePrefix="1" applyNumberFormat="1" applyFont="1" applyFill="1" applyBorder="1" applyAlignment="1">
      <alignment horizontal="left" vertical="center" wrapText="1"/>
    </xf>
    <xf numFmtId="0" fontId="15" fillId="4" borderId="1" xfId="1" applyNumberFormat="1" applyFont="1" applyFill="1" applyBorder="1" applyAlignment="1">
      <alignment horizontal="center" vertical="center" wrapText="1"/>
    </xf>
    <xf numFmtId="0" fontId="15" fillId="2" borderId="3" xfId="1" applyNumberFormat="1" applyFont="1" applyFill="1" applyBorder="1" applyAlignment="1">
      <alignment horizontal="center" vertical="center" wrapText="1"/>
    </xf>
    <xf numFmtId="0" fontId="15" fillId="4" borderId="1" xfId="1" applyNumberFormat="1" applyFont="1" applyFill="1" applyBorder="1" applyAlignment="1">
      <alignment horizontal="center" vertical="center" wrapText="1"/>
    </xf>
    <xf numFmtId="0" fontId="19" fillId="3" borderId="4" xfId="1" applyNumberFormat="1" applyFont="1" applyFill="1" applyBorder="1" applyAlignment="1">
      <alignment horizontal="center" vertical="center" wrapText="1"/>
    </xf>
    <xf numFmtId="0" fontId="27" fillId="0" borderId="0" xfId="0" applyFont="1" applyAlignment="1">
      <alignment wrapText="1"/>
    </xf>
    <xf numFmtId="0" fontId="15" fillId="4" borderId="1" xfId="1" applyNumberFormat="1" applyFont="1" applyFill="1" applyBorder="1" applyAlignment="1">
      <alignment horizontal="center" vertical="center" wrapText="1"/>
    </xf>
    <xf numFmtId="0" fontId="28" fillId="0" borderId="1" xfId="0" applyNumberFormat="1" applyFont="1" applyFill="1" applyBorder="1" applyAlignment="1">
      <alignment horizontal="left" vertical="top" wrapText="1"/>
    </xf>
    <xf numFmtId="49" fontId="11" fillId="0" borderId="3" xfId="0" quotePrefix="1" applyNumberFormat="1" applyFont="1" applyFill="1" applyBorder="1" applyAlignment="1">
      <alignment horizontal="right" vertical="center" wrapText="1"/>
    </xf>
    <xf numFmtId="0" fontId="11" fillId="0" borderId="5" xfId="1"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11" fillId="0" borderId="0" xfId="0" applyFont="1"/>
    <xf numFmtId="0" fontId="11" fillId="0" borderId="0" xfId="0" applyFont="1" applyAlignment="1">
      <alignment horizontal="center" wrapText="1"/>
    </xf>
    <xf numFmtId="0" fontId="19" fillId="0" borderId="4" xfId="1" applyNumberFormat="1" applyFont="1" applyFill="1" applyBorder="1" applyAlignment="1">
      <alignment horizontal="left" vertical="center" wrapText="1"/>
    </xf>
    <xf numFmtId="0" fontId="19" fillId="0" borderId="3" xfId="1" applyNumberFormat="1" applyFont="1" applyFill="1" applyBorder="1" applyAlignment="1">
      <alignment horizontal="left" vertical="center" wrapText="1"/>
    </xf>
    <xf numFmtId="49" fontId="19" fillId="0" borderId="3" xfId="1" applyNumberFormat="1" applyFont="1" applyFill="1" applyBorder="1" applyAlignment="1">
      <alignment horizontal="left" vertical="center" wrapText="1"/>
    </xf>
    <xf numFmtId="49" fontId="11" fillId="0" borderId="3" xfId="0" applyNumberFormat="1" applyFont="1" applyFill="1" applyBorder="1" applyAlignment="1">
      <alignment horizontal="right" vertical="center"/>
    </xf>
    <xf numFmtId="0" fontId="16" fillId="0" borderId="14" xfId="1" quotePrefix="1" applyNumberFormat="1" applyFont="1" applyFill="1" applyBorder="1" applyAlignment="1">
      <alignment horizontal="left" vertical="center" wrapText="1"/>
    </xf>
    <xf numFmtId="0" fontId="16" fillId="6" borderId="3" xfId="0" quotePrefix="1" applyNumberFormat="1" applyFont="1" applyFill="1" applyBorder="1" applyAlignment="1">
      <alignment horizontal="right" vertical="top" wrapText="1"/>
    </xf>
    <xf numFmtId="0" fontId="19" fillId="6" borderId="3" xfId="1" applyNumberFormat="1" applyFont="1" applyFill="1" applyBorder="1" applyAlignment="1">
      <alignment horizontal="left" vertical="center" wrapText="1"/>
    </xf>
    <xf numFmtId="0" fontId="19" fillId="6" borderId="4" xfId="1" applyNumberFormat="1" applyFont="1" applyFill="1" applyBorder="1" applyAlignment="1">
      <alignment horizontal="left" vertical="center" wrapText="1"/>
    </xf>
    <xf numFmtId="0" fontId="16" fillId="6" borderId="4" xfId="1" quotePrefix="1" applyNumberFormat="1" applyFont="1" applyFill="1" applyBorder="1" applyAlignment="1">
      <alignment horizontal="left" vertical="center" wrapText="1"/>
    </xf>
    <xf numFmtId="0" fontId="16" fillId="6" borderId="5" xfId="2" applyFont="1" applyFill="1" applyBorder="1" applyAlignment="1">
      <alignment horizontal="left" vertical="top" wrapText="1"/>
    </xf>
    <xf numFmtId="0" fontId="11" fillId="6" borderId="1" xfId="1" applyNumberFormat="1" applyFont="1" applyFill="1" applyBorder="1" applyAlignment="1">
      <alignment horizontal="center" vertical="center" wrapText="1"/>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xf numFmtId="0" fontId="11" fillId="6" borderId="10" xfId="1" applyNumberFormat="1" applyFont="1" applyFill="1" applyBorder="1" applyAlignment="1">
      <alignment horizontal="center" vertical="center" wrapText="1"/>
    </xf>
    <xf numFmtId="0" fontId="11" fillId="6" borderId="7" xfId="1" applyNumberFormat="1" applyFont="1" applyFill="1" applyBorder="1" applyAlignment="1">
      <alignment horizontal="center" vertical="center" wrapText="1"/>
    </xf>
    <xf numFmtId="0" fontId="19" fillId="6" borderId="1" xfId="1" quotePrefix="1" applyNumberFormat="1" applyFont="1" applyFill="1" applyBorder="1" applyAlignment="1">
      <alignment horizontal="center" vertical="center" wrapText="1"/>
    </xf>
    <xf numFmtId="0" fontId="11" fillId="6" borderId="3" xfId="1" applyNumberFormat="1" applyFont="1" applyFill="1" applyBorder="1" applyAlignment="1">
      <alignment horizontal="center" vertical="center" wrapText="1"/>
    </xf>
    <xf numFmtId="0" fontId="11" fillId="6" borderId="8" xfId="1" applyNumberFormat="1" applyFont="1" applyFill="1" applyBorder="1" applyAlignment="1">
      <alignment horizontal="center" vertical="center" wrapText="1"/>
    </xf>
    <xf numFmtId="49" fontId="16" fillId="6" borderId="3" xfId="1" quotePrefix="1" applyNumberFormat="1" applyFont="1" applyFill="1" applyBorder="1" applyAlignment="1">
      <alignment horizontal="right" vertical="center" wrapText="1"/>
    </xf>
    <xf numFmtId="49" fontId="16" fillId="6" borderId="4" xfId="1" quotePrefix="1" applyNumberFormat="1" applyFont="1" applyFill="1" applyBorder="1" applyAlignment="1">
      <alignment horizontal="left" vertical="center" wrapText="1"/>
    </xf>
    <xf numFmtId="49" fontId="16" fillId="6" borderId="7" xfId="1" quotePrefix="1" applyNumberFormat="1" applyFont="1" applyFill="1" applyBorder="1" applyAlignment="1">
      <alignment horizontal="left" vertical="center" wrapText="1"/>
    </xf>
    <xf numFmtId="49" fontId="16" fillId="6" borderId="10" xfId="1" quotePrefix="1" applyNumberFormat="1" applyFont="1" applyFill="1" applyBorder="1" applyAlignment="1">
      <alignment horizontal="right" vertical="center" wrapText="1"/>
    </xf>
    <xf numFmtId="49" fontId="16" fillId="6" borderId="13" xfId="1" quotePrefix="1" applyNumberFormat="1" applyFont="1" applyFill="1" applyBorder="1" applyAlignment="1">
      <alignment horizontal="right" vertical="center" wrapText="1"/>
    </xf>
    <xf numFmtId="49" fontId="16" fillId="6" borderId="14" xfId="1" quotePrefix="1" applyNumberFormat="1" applyFont="1" applyFill="1" applyBorder="1" applyAlignment="1">
      <alignment horizontal="left" vertical="center" wrapText="1"/>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15" fillId="2" borderId="3" xfId="1" applyNumberFormat="1" applyFont="1" applyFill="1" applyBorder="1" applyAlignment="1">
      <alignment horizontal="left" vertical="center" wrapText="1"/>
    </xf>
    <xf numFmtId="0" fontId="16" fillId="6" borderId="1" xfId="1" applyNumberFormat="1" applyFont="1" applyFill="1" applyBorder="1" applyAlignment="1">
      <alignment horizontal="center" vertical="center" wrapText="1"/>
    </xf>
    <xf numFmtId="0" fontId="16" fillId="6" borderId="1" xfId="1" quotePrefix="1" applyNumberFormat="1" applyFont="1" applyFill="1" applyBorder="1" applyAlignment="1">
      <alignment horizontal="left" vertical="center" wrapText="1"/>
    </xf>
    <xf numFmtId="0" fontId="11" fillId="6" borderId="1" xfId="0" applyFont="1" applyFill="1" applyBorder="1" applyAlignment="1">
      <alignment vertical="top" wrapText="1"/>
    </xf>
    <xf numFmtId="0" fontId="21" fillId="6" borderId="1" xfId="1" applyNumberFormat="1" applyFont="1" applyFill="1" applyBorder="1" applyAlignment="1">
      <alignment horizontal="center" vertical="center" wrapText="1"/>
    </xf>
    <xf numFmtId="0" fontId="16" fillId="6" borderId="1" xfId="0" applyNumberFormat="1" applyFont="1" applyFill="1" applyBorder="1" applyAlignment="1">
      <alignment horizontal="left" vertical="top" wrapText="1"/>
    </xf>
    <xf numFmtId="0" fontId="16" fillId="6" borderId="1" xfId="1" quotePrefix="1" applyNumberFormat="1" applyFont="1" applyFill="1" applyBorder="1" applyAlignment="1">
      <alignment horizontal="center" vertical="center" wrapText="1"/>
    </xf>
    <xf numFmtId="0" fontId="16" fillId="6" borderId="1" xfId="1" quotePrefix="1" applyNumberFormat="1" applyFont="1" applyFill="1" applyBorder="1" applyAlignment="1">
      <alignment vertical="center" wrapText="1"/>
    </xf>
    <xf numFmtId="0" fontId="11" fillId="0" borderId="1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5" fillId="0" borderId="1" xfId="0" quotePrefix="1" applyNumberFormat="1" applyFont="1" applyFill="1" applyBorder="1" applyAlignment="1">
      <alignment horizontal="right" vertical="top" wrapText="1"/>
    </xf>
    <xf numFmtId="0" fontId="11" fillId="0" borderId="1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left" wrapText="1"/>
    </xf>
    <xf numFmtId="0" fontId="9" fillId="0" borderId="0" xfId="0" applyFont="1" applyFill="1"/>
    <xf numFmtId="0" fontId="15" fillId="4" borderId="1" xfId="1" applyNumberFormat="1"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15" fillId="2"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5" fillId="4" borderId="1" xfId="1" applyNumberFormat="1" applyFont="1" applyFill="1" applyBorder="1" applyAlignment="1">
      <alignment horizontal="center" vertical="center" wrapText="1"/>
    </xf>
    <xf numFmtId="49" fontId="30" fillId="0" borderId="1" xfId="0" quotePrefix="1" applyNumberFormat="1" applyFont="1" applyBorder="1" applyAlignment="1">
      <alignment horizontal="right" vertical="center" wrapText="1"/>
    </xf>
    <xf numFmtId="0" fontId="30" fillId="0" borderId="1" xfId="1" quotePrefix="1" applyNumberFormat="1" applyFont="1" applyFill="1" applyBorder="1" applyAlignment="1">
      <alignment horizontal="left" vertical="center" wrapText="1"/>
    </xf>
    <xf numFmtId="0" fontId="30" fillId="6" borderId="1" xfId="0" applyFont="1" applyFill="1" applyBorder="1" applyAlignment="1">
      <alignment horizontal="left" vertical="center" wrapText="1"/>
    </xf>
    <xf numFmtId="0" fontId="30" fillId="0" borderId="1" xfId="1" applyNumberFormat="1" applyFont="1" applyFill="1" applyBorder="1" applyAlignment="1">
      <alignment horizontal="center" vertical="center" wrapText="1"/>
    </xf>
    <xf numFmtId="0" fontId="30" fillId="0" borderId="1" xfId="0" applyFont="1" applyBorder="1" applyAlignment="1">
      <alignment horizontal="right" wrapText="1"/>
    </xf>
    <xf numFmtId="0" fontId="30" fillId="0" borderId="1" xfId="0" applyFont="1" applyBorder="1" applyAlignment="1">
      <alignment horizontal="left" wrapText="1"/>
    </xf>
    <xf numFmtId="0" fontId="30" fillId="0" borderId="1" xfId="0" applyFont="1" applyBorder="1" applyAlignment="1">
      <alignment wrapText="1"/>
    </xf>
    <xf numFmtId="0" fontId="30" fillId="0" borderId="1" xfId="0" applyFont="1" applyBorder="1" applyAlignment="1">
      <alignment horizontal="center" wrapText="1"/>
    </xf>
    <xf numFmtId="0" fontId="25" fillId="0" borderId="1" xfId="0" applyFont="1" applyBorder="1" applyAlignment="1">
      <alignment wrapText="1"/>
    </xf>
    <xf numFmtId="0" fontId="11" fillId="0" borderId="0" xfId="0" applyFont="1" applyAlignment="1">
      <alignment horizontal="right" wrapText="1"/>
    </xf>
    <xf numFmtId="0" fontId="10" fillId="0" borderId="0" xfId="0" applyFont="1" applyAlignment="1">
      <alignment wrapText="1"/>
    </xf>
    <xf numFmtId="0" fontId="9" fillId="0" borderId="0" xfId="0" applyFont="1" applyAlignment="1">
      <alignment horizontal="right" wrapText="1"/>
    </xf>
    <xf numFmtId="16" fontId="9" fillId="0" borderId="1" xfId="0" quotePrefix="1" applyNumberFormat="1" applyFont="1" applyBorder="1" applyAlignment="1">
      <alignment wrapText="1"/>
    </xf>
    <xf numFmtId="49" fontId="11" fillId="0" borderId="3" xfId="0" applyNumberFormat="1" applyFont="1" applyFill="1" applyBorder="1" applyAlignment="1">
      <alignment horizontal="right" vertical="center" wrapText="1"/>
    </xf>
    <xf numFmtId="0" fontId="11" fillId="0" borderId="1" xfId="0" applyFont="1" applyFill="1" applyBorder="1" applyAlignment="1">
      <alignment vertical="center" wrapText="1"/>
    </xf>
    <xf numFmtId="0" fontId="9" fillId="0" borderId="0" xfId="0" applyFont="1" applyFill="1" applyAlignment="1">
      <alignment wrapText="1"/>
    </xf>
    <xf numFmtId="0" fontId="11" fillId="0" borderId="0" xfId="0" applyFont="1" applyFill="1" applyAlignment="1">
      <alignment horizontal="left" wrapText="1"/>
    </xf>
    <xf numFmtId="0" fontId="16" fillId="0" borderId="5" xfId="0" quotePrefix="1" applyNumberFormat="1" applyFont="1" applyFill="1" applyBorder="1" applyAlignment="1">
      <alignment horizontal="right" vertical="top" wrapText="1"/>
    </xf>
    <xf numFmtId="0" fontId="11" fillId="0" borderId="1" xfId="0" applyFont="1" applyBorder="1" applyAlignment="1">
      <alignment horizontal="left" wrapText="1"/>
    </xf>
    <xf numFmtId="0" fontId="11" fillId="0" borderId="4" xfId="0" applyFont="1" applyFill="1" applyBorder="1" applyAlignment="1">
      <alignment wrapText="1"/>
    </xf>
    <xf numFmtId="49" fontId="11" fillId="0" borderId="13" xfId="0" quotePrefix="1" applyNumberFormat="1" applyFont="1" applyBorder="1" applyAlignment="1">
      <alignment horizontal="right" vertical="center" wrapText="1"/>
    </xf>
    <xf numFmtId="0" fontId="16" fillId="0" borderId="1" xfId="2" applyFont="1" applyBorder="1" applyAlignment="1">
      <alignment horizontal="right"/>
    </xf>
    <xf numFmtId="0" fontId="16" fillId="0" borderId="1" xfId="2" applyFont="1" applyBorder="1" applyAlignment="1">
      <alignment horizontal="left"/>
    </xf>
    <xf numFmtId="0" fontId="16" fillId="0" borderId="1" xfId="2" quotePrefix="1" applyFont="1" applyBorder="1"/>
    <xf numFmtId="0" fontId="16" fillId="0" borderId="1" xfId="2" quotePrefix="1" applyFont="1" applyFill="1" applyBorder="1" applyAlignment="1">
      <alignment horizontal="left" vertical="top" wrapText="1"/>
    </xf>
    <xf numFmtId="0" fontId="15" fillId="4" borderId="1" xfId="1"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quotePrefix="1" applyFont="1" applyBorder="1" applyAlignment="1">
      <alignment horizontal="right" vertical="center" wrapText="1"/>
    </xf>
    <xf numFmtId="0" fontId="16" fillId="0" borderId="0" xfId="0" applyFont="1" applyAlignment="1">
      <alignment horizontal="left" vertical="top" wrapText="1"/>
    </xf>
    <xf numFmtId="0" fontId="16" fillId="0" borderId="0" xfId="0" applyFont="1" applyAlignment="1">
      <alignment horizontal="right" vertical="center" wrapText="1"/>
    </xf>
    <xf numFmtId="0" fontId="16" fillId="0" borderId="0" xfId="0" applyFont="1" applyAlignment="1">
      <alignment horizontal="left" wrapText="1"/>
    </xf>
    <xf numFmtId="0" fontId="9" fillId="0" borderId="0" xfId="0" applyFont="1" applyAlignment="1">
      <alignment horizontal="center" wrapText="1"/>
    </xf>
    <xf numFmtId="0" fontId="9" fillId="0" borderId="1" xfId="0" applyFont="1" applyBorder="1" applyAlignment="1">
      <alignment horizontal="right" wrapText="1"/>
    </xf>
    <xf numFmtId="0" fontId="11" fillId="0" borderId="1" xfId="0" applyFont="1" applyBorder="1" applyAlignment="1">
      <alignment horizontal="right" wrapText="1"/>
    </xf>
    <xf numFmtId="0" fontId="9" fillId="0" borderId="1" xfId="0" applyFont="1" applyBorder="1" applyAlignment="1">
      <alignment horizontal="center" wrapText="1"/>
    </xf>
    <xf numFmtId="0" fontId="16" fillId="0" borderId="0" xfId="2" applyFont="1"/>
    <xf numFmtId="0" fontId="16" fillId="0" borderId="5" xfId="1" quotePrefix="1" applyNumberFormat="1" applyFont="1" applyFill="1" applyBorder="1" applyAlignment="1">
      <alignment horizontal="center" vertical="center" wrapText="1"/>
    </xf>
    <xf numFmtId="0" fontId="16" fillId="0" borderId="4" xfId="1" quotePrefix="1" applyNumberFormat="1" applyFont="1" applyFill="1" applyBorder="1" applyAlignment="1">
      <alignment horizontal="left" vertical="top" wrapText="1"/>
    </xf>
    <xf numFmtId="0" fontId="15" fillId="4" borderId="1" xfId="1" applyNumberFormat="1" applyFont="1" applyFill="1" applyBorder="1" applyAlignment="1">
      <alignment horizontal="center" vertical="center" wrapText="1"/>
    </xf>
    <xf numFmtId="0" fontId="16" fillId="0" borderId="1" xfId="0" applyFont="1" applyBorder="1" applyAlignment="1">
      <alignment horizontal="justify" vertical="center" wrapText="1"/>
    </xf>
    <xf numFmtId="0" fontId="9" fillId="0" borderId="0" xfId="1" applyNumberFormat="1" applyFont="1" applyFill="1" applyBorder="1" applyAlignment="1">
      <alignment horizontal="left" vertical="top" wrapText="1"/>
    </xf>
    <xf numFmtId="167" fontId="16" fillId="0" borderId="1" xfId="1" applyNumberFormat="1" applyFont="1" applyBorder="1" applyAlignment="1">
      <alignment horizontal="center" vertical="center" wrapText="1"/>
    </xf>
    <xf numFmtId="0" fontId="15" fillId="3" borderId="3" xfId="1" applyNumberFormat="1" applyFont="1" applyFill="1" applyBorder="1" applyAlignment="1">
      <alignment horizontal="right" vertical="center" wrapText="1"/>
    </xf>
    <xf numFmtId="44" fontId="11" fillId="0" borderId="1" xfId="1" applyNumberFormat="1" applyFont="1" applyBorder="1" applyAlignment="1">
      <alignment horizontal="center" vertical="center" wrapText="1"/>
    </xf>
    <xf numFmtId="49" fontId="11" fillId="6" borderId="3" xfId="0" quotePrefix="1" applyNumberFormat="1" applyFont="1" applyFill="1" applyBorder="1" applyAlignment="1">
      <alignment horizontal="right" vertical="center" wrapText="1"/>
    </xf>
    <xf numFmtId="0" fontId="15" fillId="3" borderId="1" xfId="1" quotePrefix="1" applyNumberFormat="1" applyFont="1" applyFill="1" applyBorder="1" applyAlignment="1">
      <alignment horizontal="right" vertical="center" wrapText="1"/>
    </xf>
    <xf numFmtId="0" fontId="9" fillId="0" borderId="0" xfId="0" applyFont="1" applyFill="1" applyBorder="1"/>
    <xf numFmtId="0" fontId="9" fillId="7"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xf numFmtId="0" fontId="15" fillId="3" borderId="15" xfId="1" quotePrefix="1" applyNumberFormat="1" applyFont="1" applyFill="1" applyBorder="1" applyAlignment="1">
      <alignment horizontal="center" vertical="center" wrapText="1"/>
    </xf>
    <xf numFmtId="0" fontId="15" fillId="3" borderId="7" xfId="1" quotePrefix="1" applyNumberFormat="1" applyFont="1" applyFill="1" applyBorder="1" applyAlignment="1">
      <alignment horizontal="center" vertical="center" wrapText="1"/>
    </xf>
    <xf numFmtId="0" fontId="15" fillId="3" borderId="3" xfId="1" applyNumberFormat="1" applyFont="1" applyFill="1" applyBorder="1" applyAlignment="1">
      <alignment horizontal="left" vertical="center" wrapText="1"/>
    </xf>
    <xf numFmtId="0" fontId="15" fillId="0" borderId="3" xfId="1" quotePrefix="1" applyNumberFormat="1" applyFont="1" applyFill="1" applyBorder="1" applyAlignment="1">
      <alignment horizontal="center" vertical="center" wrapText="1"/>
    </xf>
    <xf numFmtId="0" fontId="15" fillId="0" borderId="4" xfId="1" quotePrefix="1" applyNumberFormat="1" applyFont="1" applyFill="1" applyBorder="1" applyAlignment="1">
      <alignment horizontal="center" vertical="center" wrapText="1"/>
    </xf>
    <xf numFmtId="0" fontId="16" fillId="0" borderId="3" xfId="1" applyNumberFormat="1" applyFont="1" applyFill="1" applyBorder="1" applyAlignment="1">
      <alignment horizontal="right" vertical="center" wrapText="1"/>
    </xf>
    <xf numFmtId="0" fontId="15" fillId="0" borderId="1" xfId="1" applyNumberFormat="1" applyFont="1" applyFill="1" applyBorder="1" applyAlignment="1">
      <alignment horizontal="left" vertical="center" wrapText="1"/>
    </xf>
    <xf numFmtId="0" fontId="15" fillId="3" borderId="3" xfId="1" quotePrefix="1" applyNumberFormat="1" applyFont="1" applyFill="1" applyBorder="1" applyAlignment="1">
      <alignment horizontal="center" vertical="center" wrapText="1"/>
    </xf>
    <xf numFmtId="0" fontId="15" fillId="3" borderId="4" xfId="1" quotePrefix="1" applyNumberFormat="1" applyFont="1" applyFill="1" applyBorder="1" applyAlignment="1">
      <alignment horizontal="center" vertical="center" wrapText="1"/>
    </xf>
    <xf numFmtId="0" fontId="15" fillId="3" borderId="5" xfId="1" applyNumberFormat="1" applyFont="1" applyFill="1" applyBorder="1" applyAlignment="1">
      <alignment horizontal="left" vertical="center" wrapText="1"/>
    </xf>
    <xf numFmtId="0" fontId="15" fillId="3" borderId="1" xfId="1" applyNumberFormat="1" applyFont="1" applyFill="1" applyBorder="1" applyAlignment="1">
      <alignment horizontal="right" vertical="center" wrapText="1"/>
    </xf>
    <xf numFmtId="0" fontId="15" fillId="3" borderId="1" xfId="1" applyNumberFormat="1" applyFont="1" applyFill="1" applyBorder="1" applyAlignment="1">
      <alignment horizontal="left" vertical="center" wrapText="1"/>
    </xf>
    <xf numFmtId="0" fontId="17" fillId="3" borderId="15" xfId="1" applyNumberFormat="1" applyFont="1" applyFill="1" applyBorder="1" applyAlignment="1">
      <alignment horizontal="center" vertical="center" wrapText="1"/>
    </xf>
    <xf numFmtId="0" fontId="17" fillId="3" borderId="7" xfId="1" applyNumberFormat="1" applyFont="1" applyFill="1" applyBorder="1" applyAlignment="1">
      <alignment horizontal="center" vertical="center" wrapText="1"/>
    </xf>
    <xf numFmtId="0" fontId="8" fillId="0" borderId="0" xfId="0" applyFont="1" applyFill="1" applyBorder="1" applyAlignment="1">
      <alignment horizontal="left" vertical="top" wrapText="1"/>
    </xf>
    <xf numFmtId="0" fontId="12" fillId="0" borderId="0" xfId="1" applyNumberFormat="1" applyFont="1" applyAlignment="1">
      <alignment horizontal="center" vertical="center" wrapText="1"/>
    </xf>
    <xf numFmtId="0" fontId="13" fillId="0" borderId="0" xfId="1" applyNumberFormat="1" applyFont="1" applyBorder="1" applyAlignment="1">
      <alignment horizontal="center" wrapText="1"/>
    </xf>
    <xf numFmtId="0" fontId="14" fillId="0" borderId="0" xfId="1" applyNumberFormat="1" applyFont="1" applyBorder="1" applyAlignment="1">
      <alignment horizontal="center" wrapText="1"/>
    </xf>
    <xf numFmtId="0" fontId="15" fillId="0" borderId="2" xfId="1" applyNumberFormat="1" applyFont="1" applyFill="1" applyBorder="1" applyAlignment="1">
      <alignment horizontal="left" vertical="center" wrapText="1"/>
    </xf>
    <xf numFmtId="49" fontId="16" fillId="0" borderId="3" xfId="1" applyNumberFormat="1" applyFont="1" applyFill="1" applyBorder="1" applyAlignment="1">
      <alignment horizontal="right" vertical="top" wrapText="1"/>
    </xf>
    <xf numFmtId="49" fontId="16" fillId="0" borderId="4" xfId="1" applyNumberFormat="1" applyFont="1" applyFill="1" applyBorder="1" applyAlignment="1">
      <alignment horizontal="right" vertical="top" wrapText="1"/>
    </xf>
    <xf numFmtId="0" fontId="16" fillId="0" borderId="1" xfId="1" quotePrefix="1" applyNumberFormat="1" applyFont="1" applyFill="1" applyBorder="1" applyAlignment="1">
      <alignment horizontal="left" vertical="top" wrapText="1"/>
    </xf>
    <xf numFmtId="0" fontId="16" fillId="0" borderId="1" xfId="1" applyNumberFormat="1" applyFont="1" applyFill="1" applyBorder="1" applyAlignment="1">
      <alignment horizontal="left" vertical="top"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0" borderId="3" xfId="1" quotePrefix="1" applyNumberFormat="1" applyFont="1" applyFill="1" applyBorder="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49" fontId="16" fillId="0" borderId="1" xfId="1" applyNumberFormat="1" applyFont="1" applyFill="1" applyBorder="1" applyAlignment="1">
      <alignment horizontal="right" vertical="top" wrapText="1"/>
    </xf>
    <xf numFmtId="0" fontId="9" fillId="0" borderId="1" xfId="0" applyFont="1" applyBorder="1" applyAlignment="1">
      <alignment horizontal="right" vertical="top" wrapText="1"/>
    </xf>
    <xf numFmtId="0" fontId="9" fillId="0" borderId="1" xfId="0" applyFont="1" applyBorder="1" applyAlignment="1">
      <alignment horizontal="left" vertical="top" wrapText="1"/>
    </xf>
    <xf numFmtId="0" fontId="12" fillId="2" borderId="3" xfId="0" quotePrefix="1" applyFont="1" applyFill="1" applyBorder="1" applyAlignment="1">
      <alignment horizontal="center" vertical="center" wrapText="1"/>
    </xf>
    <xf numFmtId="0" fontId="12" fillId="2" borderId="4" xfId="0" applyFont="1" applyFill="1" applyBorder="1" applyAlignment="1">
      <alignment horizontal="center" vertical="center" wrapText="1"/>
    </xf>
    <xf numFmtId="0" fontId="15" fillId="2" borderId="3" xfId="1" applyNumberFormat="1" applyFont="1" applyFill="1" applyBorder="1" applyAlignment="1">
      <alignment horizontal="center" vertical="center" wrapText="1"/>
    </xf>
    <xf numFmtId="0" fontId="15" fillId="2" borderId="4" xfId="1" applyNumberFormat="1"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3" fontId="16" fillId="0" borderId="4" xfId="0" applyNumberFormat="1" applyFont="1" applyFill="1" applyBorder="1" applyAlignment="1">
      <alignment horizontal="center" vertical="center" wrapText="1"/>
    </xf>
    <xf numFmtId="165" fontId="16" fillId="0" borderId="3" xfId="0" applyNumberFormat="1" applyFont="1" applyFill="1" applyBorder="1" applyAlignment="1">
      <alignment horizontal="center" vertical="center" wrapText="1"/>
    </xf>
    <xf numFmtId="165" fontId="16" fillId="0" borderId="4" xfId="0" applyNumberFormat="1" applyFont="1" applyFill="1" applyBorder="1" applyAlignment="1">
      <alignment horizontal="center" vertical="center" wrapText="1"/>
    </xf>
    <xf numFmtId="165" fontId="15" fillId="3" borderId="3" xfId="0" applyNumberFormat="1" applyFont="1" applyFill="1" applyBorder="1" applyAlignment="1">
      <alignment horizontal="center" vertical="center" wrapText="1"/>
    </xf>
    <xf numFmtId="0" fontId="15" fillId="3" borderId="4" xfId="0" applyNumberFormat="1" applyFont="1" applyFill="1" applyBorder="1" applyAlignment="1">
      <alignment horizontal="center" vertical="center" wrapText="1"/>
    </xf>
    <xf numFmtId="0" fontId="9" fillId="0" borderId="0" xfId="0" applyFont="1" applyAlignment="1">
      <alignment wrapText="1"/>
    </xf>
    <xf numFmtId="0" fontId="0" fillId="0" borderId="0" xfId="0" applyAlignment="1">
      <alignment wrapText="1"/>
    </xf>
    <xf numFmtId="0" fontId="19" fillId="3" borderId="3" xfId="1" quotePrefix="1" applyNumberFormat="1" applyFont="1" applyFill="1" applyBorder="1" applyAlignment="1">
      <alignment horizontal="left" vertical="center" wrapText="1"/>
    </xf>
    <xf numFmtId="0" fontId="19" fillId="3" borderId="5" xfId="1" quotePrefix="1" applyNumberFormat="1" applyFont="1" applyFill="1" applyBorder="1" applyAlignment="1">
      <alignment horizontal="left" vertical="center" wrapText="1"/>
    </xf>
    <xf numFmtId="0" fontId="19" fillId="3" borderId="4" xfId="1" quotePrefix="1" applyNumberFormat="1" applyFont="1" applyFill="1" applyBorder="1" applyAlignment="1">
      <alignment horizontal="left" vertical="center" wrapText="1"/>
    </xf>
    <xf numFmtId="165" fontId="15" fillId="3" borderId="1"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0" fillId="0" borderId="1" xfId="0" applyFont="1" applyBorder="1" applyAlignment="1">
      <alignment horizontal="right" vertical="top" wrapText="1"/>
    </xf>
    <xf numFmtId="0" fontId="16" fillId="0" borderId="5" xfId="1" quotePrefix="1" applyNumberFormat="1" applyFont="1" applyFill="1" applyBorder="1" applyAlignment="1">
      <alignment horizontal="left" vertical="top" wrapText="1"/>
    </xf>
    <xf numFmtId="0" fontId="16" fillId="0" borderId="4" xfId="1" quotePrefix="1" applyNumberFormat="1" applyFont="1" applyFill="1" applyBorder="1" applyAlignment="1">
      <alignment horizontal="left" vertical="top" wrapText="1"/>
    </xf>
    <xf numFmtId="0" fontId="15" fillId="4" borderId="3" xfId="1" applyNumberFormat="1" applyFont="1" applyFill="1" applyBorder="1" applyAlignment="1">
      <alignment horizontal="center" vertical="center" wrapText="1"/>
    </xf>
    <xf numFmtId="0" fontId="15" fillId="4" borderId="4" xfId="1" applyNumberFormat="1" applyFont="1" applyFill="1" applyBorder="1" applyAlignment="1">
      <alignment horizontal="center" vertical="center" wrapText="1"/>
    </xf>
    <xf numFmtId="0" fontId="18" fillId="5" borderId="3" xfId="1" applyNumberFormat="1" applyFont="1" applyFill="1" applyBorder="1" applyAlignment="1">
      <alignment horizontal="left" vertical="top" wrapText="1"/>
    </xf>
    <xf numFmtId="0" fontId="18" fillId="5" borderId="5" xfId="1" applyNumberFormat="1" applyFont="1" applyFill="1" applyBorder="1" applyAlignment="1">
      <alignment horizontal="left" vertical="top" wrapText="1"/>
    </xf>
    <xf numFmtId="0" fontId="18" fillId="5" borderId="4" xfId="1" applyNumberFormat="1" applyFont="1" applyFill="1" applyBorder="1" applyAlignment="1">
      <alignment horizontal="left" vertical="top" wrapText="1"/>
    </xf>
    <xf numFmtId="0" fontId="15" fillId="4" borderId="1" xfId="1" applyNumberFormat="1" applyFont="1" applyFill="1" applyBorder="1" applyAlignment="1">
      <alignment horizontal="center" vertical="center" wrapText="1"/>
    </xf>
    <xf numFmtId="0" fontId="15" fillId="5" borderId="1" xfId="1" applyNumberFormat="1" applyFont="1" applyFill="1" applyBorder="1" applyAlignment="1">
      <alignment horizontal="center" vertical="center" wrapText="1"/>
    </xf>
    <xf numFmtId="0" fontId="19" fillId="3" borderId="1" xfId="1" quotePrefix="1" applyNumberFormat="1" applyFont="1" applyFill="1" applyBorder="1" applyAlignment="1">
      <alignment horizontal="left" vertical="center" wrapText="1"/>
    </xf>
    <xf numFmtId="0" fontId="15" fillId="5" borderId="3" xfId="1" applyNumberFormat="1" applyFont="1" applyFill="1" applyBorder="1" applyAlignment="1">
      <alignment horizontal="center" vertical="center" wrapText="1"/>
    </xf>
    <xf numFmtId="0" fontId="15" fillId="5" borderId="4" xfId="1" applyNumberFormat="1"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3" fontId="16" fillId="0" borderId="3" xfId="0" quotePrefix="1" applyNumberFormat="1" applyFont="1" applyFill="1" applyBorder="1" applyAlignment="1">
      <alignment horizontal="center" vertical="top" wrapText="1"/>
    </xf>
    <xf numFmtId="3" fontId="16" fillId="0" borderId="5" xfId="0" quotePrefix="1" applyNumberFormat="1" applyFont="1" applyFill="1" applyBorder="1" applyAlignment="1">
      <alignment horizontal="center" vertical="top" wrapText="1"/>
    </xf>
    <xf numFmtId="0" fontId="19" fillId="3" borderId="3" xfId="1" applyNumberFormat="1" applyFont="1" applyFill="1" applyBorder="1" applyAlignment="1">
      <alignment horizontal="center" vertical="center" wrapText="1"/>
    </xf>
    <xf numFmtId="0" fontId="19" fillId="3" borderId="4" xfId="1" applyNumberFormat="1" applyFont="1" applyFill="1" applyBorder="1" applyAlignment="1">
      <alignment horizontal="center" vertical="center" wrapText="1"/>
    </xf>
    <xf numFmtId="0" fontId="11" fillId="0" borderId="1" xfId="0" applyFont="1" applyBorder="1" applyAlignment="1">
      <alignment horizontal="center" vertical="center" wrapText="1"/>
    </xf>
    <xf numFmtId="3"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5" fillId="3" borderId="3" xfId="0" applyNumberFormat="1" applyFont="1" applyFill="1" applyBorder="1" applyAlignment="1">
      <alignment horizontal="center" vertical="center" wrapText="1"/>
    </xf>
    <xf numFmtId="2" fontId="17" fillId="2" borderId="3" xfId="1" applyNumberFormat="1" applyFont="1" applyFill="1" applyBorder="1" applyAlignment="1">
      <alignment horizontal="center" vertical="center" wrapText="1"/>
    </xf>
    <xf numFmtId="2" fontId="17" fillId="2" borderId="4" xfId="1" applyNumberFormat="1" applyFont="1" applyFill="1" applyBorder="1" applyAlignment="1">
      <alignment horizontal="center" vertical="center" wrapText="1"/>
    </xf>
    <xf numFmtId="165" fontId="15" fillId="3" borderId="4" xfId="0" applyNumberFormat="1" applyFont="1" applyFill="1" applyBorder="1" applyAlignment="1">
      <alignment horizontal="center" vertical="center" wrapText="1"/>
    </xf>
    <xf numFmtId="0" fontId="17" fillId="2" borderId="3" xfId="1" applyNumberFormat="1" applyFont="1" applyFill="1" applyBorder="1" applyAlignment="1">
      <alignment horizontal="center" vertical="center" wrapText="1"/>
    </xf>
    <xf numFmtId="0" fontId="17" fillId="2" borderId="4" xfId="1" applyNumberFormat="1" applyFont="1" applyFill="1" applyBorder="1" applyAlignment="1">
      <alignment horizontal="center" vertical="center" wrapText="1"/>
    </xf>
    <xf numFmtId="166" fontId="17" fillId="2" borderId="3" xfId="1" applyNumberFormat="1" applyFont="1" applyFill="1" applyBorder="1" applyAlignment="1">
      <alignment horizontal="center" vertical="center" wrapText="1"/>
    </xf>
    <xf numFmtId="166" fontId="17" fillId="2" borderId="4" xfId="1" applyNumberFormat="1"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15" fillId="3" borderId="3" xfId="4" applyNumberFormat="1" applyFont="1" applyFill="1" applyBorder="1" applyAlignment="1">
      <alignment horizontal="center" vertical="center" wrapText="1"/>
    </xf>
    <xf numFmtId="0" fontId="15" fillId="3" borderId="4" xfId="4" applyNumberFormat="1" applyFont="1" applyFill="1" applyBorder="1" applyAlignment="1">
      <alignment horizontal="center" vertical="center" wrapText="1"/>
    </xf>
    <xf numFmtId="165" fontId="15" fillId="3" borderId="3" xfId="4" applyNumberFormat="1" applyFont="1" applyFill="1" applyBorder="1" applyAlignment="1">
      <alignment horizontal="center" vertical="center" wrapText="1"/>
    </xf>
    <xf numFmtId="165" fontId="15" fillId="3" borderId="4" xfId="4" applyNumberFormat="1" applyFont="1" applyFill="1" applyBorder="1" applyAlignment="1">
      <alignment horizontal="center" vertical="center" wrapText="1"/>
    </xf>
    <xf numFmtId="0" fontId="15" fillId="2" borderId="3" xfId="1" quotePrefix="1" applyNumberFormat="1" applyFont="1" applyFill="1" applyBorder="1" applyAlignment="1">
      <alignment horizontal="center" vertical="center" wrapText="1"/>
    </xf>
    <xf numFmtId="0" fontId="15" fillId="2" borderId="4" xfId="1" quotePrefix="1" applyNumberFormat="1" applyFont="1" applyFill="1" applyBorder="1" applyAlignment="1">
      <alignment horizontal="center" vertical="center" wrapText="1"/>
    </xf>
    <xf numFmtId="49" fontId="15" fillId="2" borderId="15" xfId="1" quotePrefix="1" applyNumberFormat="1" applyFont="1" applyFill="1" applyBorder="1" applyAlignment="1">
      <alignment horizontal="center" vertical="center" wrapText="1"/>
    </xf>
    <xf numFmtId="49" fontId="15" fillId="2" borderId="7" xfId="1" quotePrefix="1" applyNumberFormat="1" applyFont="1" applyFill="1" applyBorder="1" applyAlignment="1">
      <alignment horizontal="center" vertical="center" wrapText="1"/>
    </xf>
    <xf numFmtId="49" fontId="15" fillId="2" borderId="5" xfId="1" quotePrefix="1" applyNumberFormat="1" applyFont="1" applyFill="1" applyBorder="1" applyAlignment="1">
      <alignment horizontal="center" vertical="center" wrapText="1"/>
    </xf>
    <xf numFmtId="49" fontId="15" fillId="2" borderId="4" xfId="1" quotePrefix="1" applyNumberFormat="1" applyFont="1" applyFill="1" applyBorder="1" applyAlignment="1">
      <alignment horizontal="center" vertical="center" wrapText="1"/>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9" fillId="0" borderId="3" xfId="1" quotePrefix="1" applyNumberFormat="1" applyFont="1" applyFill="1" applyBorder="1" applyAlignment="1">
      <alignment horizontal="left" vertical="center" wrapText="1"/>
    </xf>
    <xf numFmtId="0" fontId="19" fillId="0" borderId="5" xfId="1" quotePrefix="1" applyNumberFormat="1" applyFont="1" applyFill="1" applyBorder="1" applyAlignment="1">
      <alignment horizontal="left" vertical="center" wrapText="1"/>
    </xf>
    <xf numFmtId="0" fontId="19" fillId="0" borderId="4" xfId="1" quotePrefix="1" applyNumberFormat="1" applyFont="1" applyFill="1" applyBorder="1" applyAlignment="1">
      <alignment horizontal="left" vertical="center" wrapText="1"/>
    </xf>
    <xf numFmtId="0" fontId="15" fillId="2" borderId="15" xfId="1" quotePrefix="1" applyNumberFormat="1" applyFont="1" applyFill="1" applyBorder="1" applyAlignment="1">
      <alignment horizontal="center" vertical="center" wrapText="1"/>
    </xf>
    <xf numFmtId="0" fontId="15" fillId="2" borderId="7" xfId="1" quotePrefix="1" applyNumberFormat="1" applyFont="1" applyFill="1" applyBorder="1" applyAlignment="1">
      <alignment horizontal="center" vertical="center" wrapText="1"/>
    </xf>
    <xf numFmtId="0" fontId="15" fillId="2" borderId="1" xfId="1" quotePrefix="1"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5" fillId="2" borderId="1" xfId="1"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165" fontId="15" fillId="3" borderId="1" xfId="4" applyNumberFormat="1" applyFont="1" applyFill="1" applyBorder="1" applyAlignment="1">
      <alignment horizontal="center" vertical="center" wrapText="1"/>
    </xf>
    <xf numFmtId="0" fontId="15" fillId="3" borderId="1" xfId="4" applyNumberFormat="1" applyFont="1" applyFill="1" applyBorder="1" applyAlignment="1">
      <alignment horizontal="center" vertical="center" wrapText="1"/>
    </xf>
    <xf numFmtId="0" fontId="16" fillId="0" borderId="1" xfId="4" applyNumberFormat="1" applyFont="1" applyFill="1" applyBorder="1" applyAlignment="1">
      <alignment horizontal="center" vertical="center" wrapText="1"/>
    </xf>
    <xf numFmtId="16" fontId="15" fillId="2" borderId="1" xfId="1" quotePrefix="1" applyNumberFormat="1" applyFont="1" applyFill="1" applyBorder="1" applyAlignment="1">
      <alignment horizontal="center" vertical="center" wrapText="1"/>
    </xf>
    <xf numFmtId="165" fontId="16" fillId="0" borderId="1" xfId="4" applyNumberFormat="1" applyFont="1" applyFill="1" applyBorder="1" applyAlignment="1">
      <alignment horizontal="center" vertical="center" wrapText="1"/>
    </xf>
    <xf numFmtId="3" fontId="16" fillId="0" borderId="1" xfId="4" applyNumberFormat="1" applyFont="1" applyFill="1" applyBorder="1" applyAlignment="1">
      <alignment horizontal="center" vertical="center" wrapText="1"/>
    </xf>
    <xf numFmtId="0" fontId="16" fillId="0" borderId="1" xfId="4" applyFont="1" applyBorder="1" applyAlignment="1">
      <alignment horizontal="center" vertical="center" wrapText="1"/>
    </xf>
    <xf numFmtId="0" fontId="23" fillId="5" borderId="3" xfId="1" applyNumberFormat="1" applyFont="1" applyFill="1" applyBorder="1" applyAlignment="1">
      <alignment horizontal="center" vertical="center" wrapText="1"/>
    </xf>
    <xf numFmtId="0" fontId="23" fillId="5" borderId="4" xfId="1" applyNumberFormat="1" applyFont="1" applyFill="1" applyBorder="1" applyAlignment="1">
      <alignment horizontal="center" vertical="center" wrapText="1"/>
    </xf>
    <xf numFmtId="3" fontId="16" fillId="6" borderId="3" xfId="0" applyNumberFormat="1" applyFont="1" applyFill="1" applyBorder="1" applyAlignment="1">
      <alignment horizontal="center" vertical="center" wrapText="1"/>
    </xf>
    <xf numFmtId="3" fontId="16" fillId="6" borderId="4" xfId="0" applyNumberFormat="1" applyFont="1" applyFill="1" applyBorder="1" applyAlignment="1">
      <alignment horizontal="center" vertical="center" wrapText="1"/>
    </xf>
    <xf numFmtId="165" fontId="16" fillId="6" borderId="3" xfId="0" applyNumberFormat="1" applyFont="1" applyFill="1" applyBorder="1" applyAlignment="1">
      <alignment horizontal="center" vertical="center" wrapText="1"/>
    </xf>
    <xf numFmtId="165" fontId="16" fillId="6" borderId="4" xfId="0" applyNumberFormat="1" applyFont="1" applyFill="1" applyBorder="1" applyAlignment="1">
      <alignment horizontal="center" vertical="center" wrapText="1"/>
    </xf>
    <xf numFmtId="0" fontId="19" fillId="3" borderId="5" xfId="1" applyNumberFormat="1" applyFont="1" applyFill="1" applyBorder="1" applyAlignment="1">
      <alignment horizontal="center" vertical="center" wrapText="1"/>
    </xf>
    <xf numFmtId="0" fontId="19" fillId="6" borderId="3" xfId="1" quotePrefix="1" applyNumberFormat="1" applyFont="1" applyFill="1" applyBorder="1" applyAlignment="1">
      <alignment horizontal="left" vertical="center" wrapText="1"/>
    </xf>
    <xf numFmtId="0" fontId="19" fillId="6" borderId="5" xfId="1" quotePrefix="1" applyNumberFormat="1" applyFont="1" applyFill="1" applyBorder="1" applyAlignment="1">
      <alignment horizontal="left" vertical="center" wrapText="1"/>
    </xf>
    <xf numFmtId="0" fontId="19" fillId="6" borderId="4" xfId="1" quotePrefix="1" applyNumberFormat="1" applyFont="1" applyFill="1" applyBorder="1" applyAlignment="1">
      <alignment horizontal="left" vertical="center" wrapText="1"/>
    </xf>
    <xf numFmtId="0" fontId="15" fillId="2" borderId="3" xfId="1" applyNumberFormat="1" applyFont="1" applyFill="1" applyBorder="1" applyAlignment="1">
      <alignment horizontal="left" vertical="center" wrapText="1"/>
    </xf>
    <xf numFmtId="0" fontId="15" fillId="2" borderId="4" xfId="1" applyNumberFormat="1" applyFont="1" applyFill="1" applyBorder="1" applyAlignment="1">
      <alignment horizontal="left" vertical="center" wrapText="1"/>
    </xf>
    <xf numFmtId="0" fontId="16" fillId="6" borderId="3" xfId="0" applyNumberFormat="1" applyFont="1" applyFill="1" applyBorder="1" applyAlignment="1">
      <alignment horizontal="center" vertical="center" wrapText="1"/>
    </xf>
    <xf numFmtId="0" fontId="16" fillId="6" borderId="4" xfId="0" applyNumberFormat="1" applyFont="1" applyFill="1" applyBorder="1" applyAlignment="1">
      <alignment horizontal="center" vertical="center" wrapText="1"/>
    </xf>
    <xf numFmtId="165" fontId="23" fillId="3" borderId="3" xfId="0" applyNumberFormat="1" applyFont="1" applyFill="1" applyBorder="1" applyAlignment="1">
      <alignment horizontal="center" vertical="center" wrapText="1"/>
    </xf>
    <xf numFmtId="165" fontId="23" fillId="3" borderId="4" xfId="0" applyNumberFormat="1" applyFont="1" applyFill="1" applyBorder="1" applyAlignment="1">
      <alignment horizontal="center" vertical="center" wrapText="1"/>
    </xf>
    <xf numFmtId="0" fontId="17" fillId="2" borderId="13" xfId="1" applyNumberFormat="1" applyFont="1" applyFill="1" applyBorder="1" applyAlignment="1">
      <alignment horizontal="center" vertical="center" wrapText="1"/>
    </xf>
    <xf numFmtId="0" fontId="17" fillId="2" borderId="14" xfId="1" applyNumberFormat="1" applyFont="1" applyFill="1" applyBorder="1" applyAlignment="1">
      <alignment horizontal="center" vertical="center" wrapText="1"/>
    </xf>
    <xf numFmtId="0" fontId="15" fillId="4" borderId="13" xfId="1" applyNumberFormat="1" applyFont="1" applyFill="1" applyBorder="1" applyAlignment="1">
      <alignment horizontal="center" vertical="center" wrapText="1"/>
    </xf>
    <xf numFmtId="0" fontId="15" fillId="4" borderId="14" xfId="1" applyNumberFormat="1" applyFont="1" applyFill="1" applyBorder="1" applyAlignment="1">
      <alignment horizontal="center" vertical="center" wrapText="1"/>
    </xf>
    <xf numFmtId="0" fontId="15" fillId="2" borderId="5" xfId="1" applyNumberFormat="1" applyFont="1" applyFill="1" applyBorder="1" applyAlignment="1">
      <alignment horizontal="left" vertical="center" wrapText="1"/>
    </xf>
    <xf numFmtId="0" fontId="15" fillId="2" borderId="1" xfId="1" applyNumberFormat="1" applyFont="1" applyFill="1" applyBorder="1" applyAlignment="1">
      <alignment horizontal="left" vertical="center" wrapText="1"/>
    </xf>
    <xf numFmtId="0" fontId="15" fillId="3" borderId="3" xfId="1" applyNumberFormat="1" applyFont="1" applyFill="1" applyBorder="1" applyAlignment="1">
      <alignment horizontal="left" vertical="center" wrapText="1"/>
    </xf>
    <xf numFmtId="0" fontId="0" fillId="3" borderId="4" xfId="0" applyFill="1" applyBorder="1" applyAlignment="1">
      <alignment horizontal="left" vertical="center" wrapText="1"/>
    </xf>
    <xf numFmtId="0" fontId="15" fillId="4" borderId="5" xfId="1" applyNumberFormat="1" applyFont="1" applyFill="1" applyBorder="1" applyAlignment="1">
      <alignment horizontal="center" vertical="center" wrapText="1"/>
    </xf>
    <xf numFmtId="0" fontId="16" fillId="0" borderId="3" xfId="1" quotePrefix="1" applyNumberFormat="1" applyFont="1" applyFill="1" applyBorder="1" applyAlignment="1">
      <alignment horizontal="center" vertical="center" wrapText="1"/>
    </xf>
    <xf numFmtId="0" fontId="16" fillId="0" borderId="4" xfId="1" quotePrefix="1" applyNumberFormat="1" applyFont="1" applyFill="1" applyBorder="1" applyAlignment="1">
      <alignment horizontal="center" vertical="center" wrapText="1"/>
    </xf>
    <xf numFmtId="0" fontId="19" fillId="3" borderId="3" xfId="1" quotePrefix="1" applyNumberFormat="1" applyFont="1" applyFill="1" applyBorder="1" applyAlignment="1">
      <alignment horizontal="center" vertical="center" wrapText="1"/>
    </xf>
    <xf numFmtId="0" fontId="19" fillId="3" borderId="4" xfId="1" quotePrefix="1" applyNumberFormat="1" applyFont="1" applyFill="1" applyBorder="1" applyAlignment="1">
      <alignment horizontal="center" vertical="center" wrapText="1"/>
    </xf>
    <xf numFmtId="0" fontId="16" fillId="0" borderId="3" xfId="1" applyNumberFormat="1" applyFont="1" applyFill="1" applyBorder="1" applyAlignment="1">
      <alignment horizontal="center" vertical="center" wrapText="1"/>
    </xf>
    <xf numFmtId="0" fontId="16" fillId="0" borderId="4" xfId="1" applyNumberFormat="1" applyFont="1" applyFill="1" applyBorder="1" applyAlignment="1">
      <alignment horizontal="center" vertical="center" wrapText="1"/>
    </xf>
    <xf numFmtId="0" fontId="11" fillId="6" borderId="15" xfId="0" applyFont="1" applyFill="1" applyBorder="1" applyAlignment="1">
      <alignment horizontal="center" vertical="center"/>
    </xf>
    <xf numFmtId="0" fontId="11" fillId="6" borderId="7" xfId="0" applyFont="1" applyFill="1" applyBorder="1" applyAlignment="1">
      <alignment horizontal="center" vertical="center"/>
    </xf>
    <xf numFmtId="0" fontId="15" fillId="5" borderId="3" xfId="1" applyNumberFormat="1" applyFont="1" applyFill="1" applyBorder="1" applyAlignment="1">
      <alignment horizontal="left" vertical="center" wrapText="1"/>
    </xf>
    <xf numFmtId="0" fontId="15" fillId="5" borderId="5" xfId="1" applyNumberFormat="1" applyFont="1" applyFill="1" applyBorder="1" applyAlignment="1">
      <alignment horizontal="left" vertical="center" wrapText="1"/>
    </xf>
    <xf numFmtId="0" fontId="19" fillId="3" borderId="3" xfId="1" quotePrefix="1" applyNumberFormat="1" applyFont="1" applyFill="1" applyBorder="1" applyAlignment="1">
      <alignment horizontal="right" vertical="center" wrapText="1"/>
    </xf>
    <xf numFmtId="0" fontId="19" fillId="3" borderId="4" xfId="1" quotePrefix="1" applyNumberFormat="1" applyFont="1" applyFill="1" applyBorder="1" applyAlignment="1">
      <alignment horizontal="right" vertical="center" wrapText="1"/>
    </xf>
    <xf numFmtId="0" fontId="11" fillId="0" borderId="15" xfId="0" applyFont="1" applyFill="1" applyBorder="1" applyAlignment="1">
      <alignment horizontal="center" vertical="center" wrapText="1"/>
    </xf>
    <xf numFmtId="0" fontId="11" fillId="0" borderId="7" xfId="0" applyFont="1" applyFill="1" applyBorder="1" applyAlignment="1">
      <alignment horizontal="center" vertical="center" wrapText="1"/>
    </xf>
    <xf numFmtId="165" fontId="15" fillId="0" borderId="3" xfId="0" applyNumberFormat="1" applyFont="1" applyFill="1" applyBorder="1" applyAlignment="1">
      <alignment horizontal="center" vertical="center" wrapText="1"/>
    </xf>
    <xf numFmtId="165" fontId="15" fillId="0" borderId="4" xfId="0" applyNumberFormat="1" applyFont="1" applyFill="1" applyBorder="1" applyAlignment="1">
      <alignment horizontal="center" vertical="center" wrapText="1"/>
    </xf>
    <xf numFmtId="0" fontId="15" fillId="3" borderId="3" xfId="1" applyNumberFormat="1" applyFont="1" applyFill="1" applyBorder="1" applyAlignment="1">
      <alignment horizontal="center" vertical="center" wrapText="1"/>
    </xf>
    <xf numFmtId="0" fontId="15" fillId="3" borderId="4" xfId="1" applyNumberFormat="1" applyFont="1" applyFill="1" applyBorder="1" applyAlignment="1">
      <alignment horizontal="center" vertical="center" wrapText="1"/>
    </xf>
    <xf numFmtId="0" fontId="15" fillId="3" borderId="3" xfId="1" quotePrefix="1" applyNumberFormat="1" applyFont="1" applyFill="1" applyBorder="1" applyAlignment="1">
      <alignment horizontal="left" vertical="center" wrapText="1"/>
    </xf>
    <xf numFmtId="0" fontId="15" fillId="3" borderId="5" xfId="1" quotePrefix="1" applyNumberFormat="1" applyFont="1" applyFill="1" applyBorder="1" applyAlignment="1">
      <alignment horizontal="left" vertical="center" wrapText="1"/>
    </xf>
    <xf numFmtId="0" fontId="15" fillId="3" borderId="4" xfId="1" quotePrefix="1" applyNumberFormat="1" applyFont="1" applyFill="1" applyBorder="1" applyAlignment="1">
      <alignment horizontal="left" vertical="center" wrapText="1"/>
    </xf>
  </cellXfs>
  <cellStyles count="12">
    <cellStyle name="Normal" xfId="0" builtinId="0"/>
    <cellStyle name="Normal 2" xfId="4"/>
    <cellStyle name="Normal 2 5" xfId="2"/>
    <cellStyle name="Normal 3" xfId="5"/>
    <cellStyle name="Normal 3 2" xfId="7"/>
    <cellStyle name="Normal 4" xfId="1"/>
    <cellStyle name="Normal 5" xfId="3"/>
    <cellStyle name="Normal 5 2" xfId="6"/>
    <cellStyle name="Normal 5 2 2" xfId="10"/>
    <cellStyle name="Normal 5 3" xfId="9"/>
    <cellStyle name="Normal 6" xfId="8"/>
    <cellStyle name="Normal 6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59"/>
  <sheetViews>
    <sheetView tabSelected="1" workbookViewId="0">
      <pane ySplit="2" topLeftCell="A30" activePane="bottomLeft" state="frozen"/>
      <selection pane="bottomLeft" activeCell="G52" sqref="G52"/>
    </sheetView>
  </sheetViews>
  <sheetFormatPr defaultRowHeight="14.25" x14ac:dyDescent="0.2"/>
  <cols>
    <col min="1" max="1" width="9.140625" style="4"/>
    <col min="2" max="2" width="75.5703125" style="2" customWidth="1"/>
    <col min="3" max="3" width="18.140625" style="2" customWidth="1"/>
    <col min="4" max="16384" width="9.140625" style="2"/>
  </cols>
  <sheetData>
    <row r="2" spans="1:3" s="3" customFormat="1" ht="37.5" customHeight="1" x14ac:dyDescent="0.25">
      <c r="A2" s="306" t="s">
        <v>1176</v>
      </c>
      <c r="B2" s="305" t="s">
        <v>829</v>
      </c>
      <c r="C2" s="307" t="s">
        <v>1177</v>
      </c>
    </row>
    <row r="3" spans="1:3" x14ac:dyDescent="0.2">
      <c r="A3" s="127" t="s">
        <v>422</v>
      </c>
      <c r="B3" s="304" t="s">
        <v>442</v>
      </c>
      <c r="C3" s="308" t="s">
        <v>1178</v>
      </c>
    </row>
    <row r="4" spans="1:3" x14ac:dyDescent="0.2">
      <c r="A4" s="127" t="s">
        <v>430</v>
      </c>
      <c r="B4" s="298" t="s">
        <v>960</v>
      </c>
      <c r="C4" s="308" t="s">
        <v>1179</v>
      </c>
    </row>
    <row r="5" spans="1:3" x14ac:dyDescent="0.2">
      <c r="A5" s="127" t="s">
        <v>431</v>
      </c>
      <c r="B5" s="304" t="s">
        <v>49</v>
      </c>
      <c r="C5" s="308" t="s">
        <v>1178</v>
      </c>
    </row>
    <row r="6" spans="1:3" x14ac:dyDescent="0.2">
      <c r="A6" s="127" t="s">
        <v>423</v>
      </c>
      <c r="B6" s="304" t="s">
        <v>52</v>
      </c>
      <c r="C6" s="308" t="s">
        <v>1178</v>
      </c>
    </row>
    <row r="7" spans="1:3" x14ac:dyDescent="0.2">
      <c r="A7" s="127" t="s">
        <v>424</v>
      </c>
      <c r="B7" s="97" t="s">
        <v>59</v>
      </c>
      <c r="C7" s="308" t="s">
        <v>1178</v>
      </c>
    </row>
    <row r="8" spans="1:3" x14ac:dyDescent="0.2">
      <c r="A8" s="127" t="s">
        <v>425</v>
      </c>
      <c r="B8" s="97" t="s">
        <v>60</v>
      </c>
      <c r="C8" s="308" t="s">
        <v>1178</v>
      </c>
    </row>
    <row r="9" spans="1:3" x14ac:dyDescent="0.2">
      <c r="A9" s="127" t="s">
        <v>426</v>
      </c>
      <c r="B9" s="97" t="s">
        <v>61</v>
      </c>
      <c r="C9" s="308" t="s">
        <v>1178</v>
      </c>
    </row>
    <row r="10" spans="1:3" x14ac:dyDescent="0.2">
      <c r="A10" s="127" t="s">
        <v>427</v>
      </c>
      <c r="B10" s="97" t="s">
        <v>63</v>
      </c>
      <c r="C10" s="308" t="s">
        <v>1179</v>
      </c>
    </row>
    <row r="11" spans="1:3" x14ac:dyDescent="0.2">
      <c r="A11" s="127" t="s">
        <v>428</v>
      </c>
      <c r="B11" s="97" t="s">
        <v>856</v>
      </c>
      <c r="C11" s="308" t="s">
        <v>1179</v>
      </c>
    </row>
    <row r="12" spans="1:3" x14ac:dyDescent="0.2">
      <c r="A12" s="127" t="s">
        <v>433</v>
      </c>
      <c r="B12" s="97" t="s">
        <v>68</v>
      </c>
      <c r="C12" s="308" t="s">
        <v>1179</v>
      </c>
    </row>
    <row r="13" spans="1:3" x14ac:dyDescent="0.2">
      <c r="A13" s="127" t="s">
        <v>438</v>
      </c>
      <c r="B13" s="97" t="s">
        <v>958</v>
      </c>
      <c r="C13" s="308" t="s">
        <v>1179</v>
      </c>
    </row>
    <row r="14" spans="1:3" x14ac:dyDescent="0.2">
      <c r="A14" s="127" t="s">
        <v>439</v>
      </c>
      <c r="B14" s="97" t="s">
        <v>126</v>
      </c>
      <c r="C14" s="308" t="s">
        <v>1179</v>
      </c>
    </row>
    <row r="15" spans="1:3" x14ac:dyDescent="0.2">
      <c r="A15" s="127" t="s">
        <v>591</v>
      </c>
      <c r="B15" s="97" t="s">
        <v>174</v>
      </c>
      <c r="C15" s="308" t="s">
        <v>1179</v>
      </c>
    </row>
    <row r="16" spans="1:3" x14ac:dyDescent="0.2">
      <c r="A16" s="127" t="s">
        <v>592</v>
      </c>
      <c r="B16" s="97" t="s">
        <v>197</v>
      </c>
      <c r="C16" s="308" t="s">
        <v>1179</v>
      </c>
    </row>
    <row r="17" spans="1:3" x14ac:dyDescent="0.2">
      <c r="A17" s="126">
        <v>15</v>
      </c>
      <c r="B17" s="97" t="s">
        <v>199</v>
      </c>
      <c r="C17" s="308" t="s">
        <v>1179</v>
      </c>
    </row>
    <row r="18" spans="1:3" x14ac:dyDescent="0.2">
      <c r="A18" s="126">
        <v>16</v>
      </c>
      <c r="B18" s="97" t="s">
        <v>713</v>
      </c>
      <c r="C18" s="308" t="s">
        <v>1179</v>
      </c>
    </row>
    <row r="19" spans="1:3" x14ac:dyDescent="0.2">
      <c r="A19" s="126">
        <v>17</v>
      </c>
      <c r="B19" s="97" t="s">
        <v>567</v>
      </c>
      <c r="C19" s="308" t="s">
        <v>1179</v>
      </c>
    </row>
    <row r="20" spans="1:3" x14ac:dyDescent="0.2">
      <c r="A20" s="126">
        <v>18</v>
      </c>
      <c r="B20" s="97" t="s">
        <v>218</v>
      </c>
      <c r="C20" s="308" t="s">
        <v>1179</v>
      </c>
    </row>
    <row r="21" spans="1:3" x14ac:dyDescent="0.2">
      <c r="A21" s="4">
        <v>19</v>
      </c>
      <c r="B21" s="245" t="s">
        <v>975</v>
      </c>
      <c r="C21" s="308" t="s">
        <v>1179</v>
      </c>
    </row>
    <row r="22" spans="1:3" x14ac:dyDescent="0.2">
      <c r="A22" s="4">
        <v>20</v>
      </c>
      <c r="B22" s="2" t="s">
        <v>246</v>
      </c>
      <c r="C22" s="308" t="s">
        <v>1179</v>
      </c>
    </row>
    <row r="23" spans="1:3" x14ac:dyDescent="0.2">
      <c r="A23" s="4">
        <v>21</v>
      </c>
      <c r="B23" s="2" t="s">
        <v>597</v>
      </c>
      <c r="C23" s="308" t="s">
        <v>1179</v>
      </c>
    </row>
    <row r="24" spans="1:3" x14ac:dyDescent="0.2">
      <c r="A24" s="4">
        <v>22</v>
      </c>
      <c r="B24" s="2" t="s">
        <v>606</v>
      </c>
      <c r="C24" s="308" t="s">
        <v>1179</v>
      </c>
    </row>
    <row r="25" spans="1:3" x14ac:dyDescent="0.2">
      <c r="A25" s="4">
        <v>23</v>
      </c>
      <c r="B25" s="2" t="s">
        <v>263</v>
      </c>
      <c r="C25" s="308" t="s">
        <v>1179</v>
      </c>
    </row>
    <row r="26" spans="1:3" x14ac:dyDescent="0.2">
      <c r="A26" s="4">
        <v>24</v>
      </c>
      <c r="B26" s="2" t="s">
        <v>270</v>
      </c>
      <c r="C26" s="308" t="s">
        <v>1179</v>
      </c>
    </row>
    <row r="27" spans="1:3" x14ac:dyDescent="0.2">
      <c r="A27" s="4">
        <v>25</v>
      </c>
      <c r="B27" s="2" t="s">
        <v>273</v>
      </c>
      <c r="C27" s="308" t="s">
        <v>1179</v>
      </c>
    </row>
    <row r="28" spans="1:3" x14ac:dyDescent="0.2">
      <c r="A28" s="4">
        <v>26</v>
      </c>
      <c r="B28" s="2" t="s">
        <v>308</v>
      </c>
      <c r="C28" s="308" t="s">
        <v>1179</v>
      </c>
    </row>
    <row r="29" spans="1:3" x14ac:dyDescent="0.2">
      <c r="A29" s="4">
        <v>27</v>
      </c>
      <c r="B29" s="2" t="s">
        <v>312</v>
      </c>
      <c r="C29" s="308" t="s">
        <v>1179</v>
      </c>
    </row>
    <row r="30" spans="1:3" x14ac:dyDescent="0.2">
      <c r="A30" s="4">
        <v>28</v>
      </c>
      <c r="B30" s="2" t="s">
        <v>561</v>
      </c>
      <c r="C30" s="308" t="s">
        <v>1179</v>
      </c>
    </row>
    <row r="31" spans="1:3" x14ac:dyDescent="0.2">
      <c r="A31" s="4">
        <v>30</v>
      </c>
      <c r="B31" s="245" t="s">
        <v>862</v>
      </c>
      <c r="C31" s="308" t="s">
        <v>1179</v>
      </c>
    </row>
    <row r="32" spans="1:3" x14ac:dyDescent="0.2">
      <c r="A32" s="4">
        <v>31</v>
      </c>
      <c r="B32" s="245" t="s">
        <v>863</v>
      </c>
      <c r="C32" s="308" t="s">
        <v>1179</v>
      </c>
    </row>
    <row r="33" spans="1:3" x14ac:dyDescent="0.2">
      <c r="A33" s="4">
        <v>29</v>
      </c>
      <c r="B33" s="2" t="s">
        <v>334</v>
      </c>
      <c r="C33" s="308" t="s">
        <v>1179</v>
      </c>
    </row>
    <row r="34" spans="1:3" x14ac:dyDescent="0.2">
      <c r="A34" s="4">
        <v>32</v>
      </c>
      <c r="B34" s="2" t="s">
        <v>717</v>
      </c>
      <c r="C34" s="308" t="s">
        <v>1179</v>
      </c>
    </row>
    <row r="35" spans="1:3" x14ac:dyDescent="0.2">
      <c r="A35" s="4">
        <v>33</v>
      </c>
      <c r="B35" s="2" t="s">
        <v>355</v>
      </c>
      <c r="C35" s="308" t="s">
        <v>1179</v>
      </c>
    </row>
    <row r="36" spans="1:3" x14ac:dyDescent="0.2">
      <c r="A36" s="4">
        <v>34</v>
      </c>
      <c r="B36" s="2" t="s">
        <v>719</v>
      </c>
      <c r="C36" s="308" t="s">
        <v>1179</v>
      </c>
    </row>
    <row r="37" spans="1:3" x14ac:dyDescent="0.2">
      <c r="A37" s="4">
        <v>35</v>
      </c>
      <c r="B37" s="2" t="s">
        <v>369</v>
      </c>
      <c r="C37" s="308" t="s">
        <v>1179</v>
      </c>
    </row>
    <row r="38" spans="1:3" x14ac:dyDescent="0.2">
      <c r="A38" s="4">
        <v>36</v>
      </c>
      <c r="B38" s="2" t="s">
        <v>387</v>
      </c>
      <c r="C38" s="308" t="s">
        <v>1178</v>
      </c>
    </row>
    <row r="39" spans="1:3" x14ac:dyDescent="0.2">
      <c r="A39" s="4">
        <v>37</v>
      </c>
      <c r="B39" s="2" t="s">
        <v>493</v>
      </c>
      <c r="C39" s="308" t="s">
        <v>1178</v>
      </c>
    </row>
    <row r="40" spans="1:3" x14ac:dyDescent="0.2">
      <c r="A40" s="4">
        <v>38</v>
      </c>
      <c r="B40" s="2" t="s">
        <v>390</v>
      </c>
      <c r="C40" s="308" t="s">
        <v>1179</v>
      </c>
    </row>
    <row r="41" spans="1:3" x14ac:dyDescent="0.2">
      <c r="A41" s="4">
        <v>39</v>
      </c>
      <c r="B41" s="2" t="s">
        <v>401</v>
      </c>
      <c r="C41" s="308" t="s">
        <v>1178</v>
      </c>
    </row>
    <row r="42" spans="1:3" x14ac:dyDescent="0.2">
      <c r="A42" s="4">
        <v>40</v>
      </c>
      <c r="B42" s="2" t="s">
        <v>635</v>
      </c>
      <c r="C42" s="308" t="s">
        <v>1178</v>
      </c>
    </row>
    <row r="43" spans="1:3" x14ac:dyDescent="0.2">
      <c r="A43" s="4">
        <v>41</v>
      </c>
      <c r="B43" s="2" t="s">
        <v>473</v>
      </c>
      <c r="C43" s="308" t="s">
        <v>1178</v>
      </c>
    </row>
    <row r="44" spans="1:3" x14ac:dyDescent="0.2">
      <c r="A44" s="4">
        <v>42</v>
      </c>
      <c r="B44" s="2" t="s">
        <v>560</v>
      </c>
      <c r="C44" s="308" t="s">
        <v>1179</v>
      </c>
    </row>
    <row r="45" spans="1:3" x14ac:dyDescent="0.2">
      <c r="A45" s="4">
        <v>43</v>
      </c>
      <c r="B45" s="2" t="s">
        <v>1175</v>
      </c>
      <c r="C45" s="308" t="s">
        <v>1179</v>
      </c>
    </row>
    <row r="46" spans="1:3" x14ac:dyDescent="0.2">
      <c r="A46" s="4">
        <v>44</v>
      </c>
      <c r="B46" s="2" t="s">
        <v>890</v>
      </c>
      <c r="C46" s="308" t="s">
        <v>1179</v>
      </c>
    </row>
    <row r="47" spans="1:3" x14ac:dyDescent="0.2">
      <c r="A47" s="4">
        <v>45</v>
      </c>
      <c r="B47" s="2" t="s">
        <v>908</v>
      </c>
      <c r="C47" s="308" t="s">
        <v>1179</v>
      </c>
    </row>
    <row r="48" spans="1:3" x14ac:dyDescent="0.2">
      <c r="A48" s="4">
        <v>46</v>
      </c>
      <c r="B48" s="2" t="s">
        <v>912</v>
      </c>
      <c r="C48" s="308" t="s">
        <v>1179</v>
      </c>
    </row>
    <row r="49" spans="1:3" x14ac:dyDescent="0.2">
      <c r="A49" s="4">
        <v>47</v>
      </c>
      <c r="B49" s="2" t="s">
        <v>913</v>
      </c>
      <c r="C49" s="308" t="s">
        <v>1179</v>
      </c>
    </row>
    <row r="50" spans="1:3" x14ac:dyDescent="0.2">
      <c r="A50" s="4">
        <v>48</v>
      </c>
      <c r="B50" s="2" t="s">
        <v>55</v>
      </c>
      <c r="C50" s="308" t="s">
        <v>1179</v>
      </c>
    </row>
    <row r="51" spans="1:3" x14ac:dyDescent="0.2">
      <c r="A51" s="4">
        <v>49</v>
      </c>
      <c r="B51" s="2" t="s">
        <v>959</v>
      </c>
      <c r="C51" s="245" t="s">
        <v>1179</v>
      </c>
    </row>
    <row r="52" spans="1:3" x14ac:dyDescent="0.2">
      <c r="A52" s="4">
        <v>50</v>
      </c>
      <c r="B52" s="2" t="s">
        <v>1172</v>
      </c>
      <c r="C52" s="245" t="s">
        <v>1179</v>
      </c>
    </row>
    <row r="53" spans="1:3" x14ac:dyDescent="0.2">
      <c r="A53" s="4">
        <v>51</v>
      </c>
      <c r="B53" s="2" t="s">
        <v>1173</v>
      </c>
      <c r="C53" s="245" t="s">
        <v>1179</v>
      </c>
    </row>
    <row r="54" spans="1:3" x14ac:dyDescent="0.2">
      <c r="A54" s="4">
        <v>52</v>
      </c>
      <c r="B54" s="2" t="s">
        <v>1041</v>
      </c>
      <c r="C54" s="245" t="s">
        <v>1179</v>
      </c>
    </row>
    <row r="55" spans="1:3" x14ac:dyDescent="0.2">
      <c r="A55" s="4">
        <v>53</v>
      </c>
      <c r="B55" s="2" t="s">
        <v>1127</v>
      </c>
      <c r="C55" s="245" t="s">
        <v>1179</v>
      </c>
    </row>
    <row r="56" spans="1:3" x14ac:dyDescent="0.2">
      <c r="C56" s="245"/>
    </row>
    <row r="57" spans="1:3" x14ac:dyDescent="0.2">
      <c r="C57" s="245"/>
    </row>
    <row r="58" spans="1:3" ht="18.75" customHeight="1" x14ac:dyDescent="0.2">
      <c r="B58" s="323"/>
    </row>
    <row r="59" spans="1:3" ht="18" customHeight="1" x14ac:dyDescent="0.2">
      <c r="B59" s="323"/>
    </row>
  </sheetData>
  <autoFilter ref="A2:B55"/>
  <pageMargins left="0.25" right="0.25" top="0.75" bottom="0.75" header="0.3" footer="0.3"/>
  <pageSetup paperSize="9" scale="68" fitToHeight="0"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E23" sqref="E23"/>
    </sheetView>
  </sheetViews>
  <sheetFormatPr defaultRowHeight="15" x14ac:dyDescent="0.25"/>
  <cols>
    <col min="1" max="2" width="9.140625" style="1"/>
    <col min="3" max="3" width="43.28515625" style="1" customWidth="1"/>
    <col min="4" max="5" width="15" style="1" customWidth="1"/>
    <col min="6" max="16384" width="9.140625" style="1"/>
  </cols>
  <sheetData>
    <row r="1" spans="1:5" ht="38.25" x14ac:dyDescent="0.25">
      <c r="A1" s="360" t="s">
        <v>7</v>
      </c>
      <c r="B1" s="361"/>
      <c r="C1" s="15" t="s">
        <v>8</v>
      </c>
      <c r="D1" s="16" t="s">
        <v>19</v>
      </c>
      <c r="E1" s="16" t="s">
        <v>20</v>
      </c>
    </row>
    <row r="2" spans="1:5" ht="25.5" x14ac:dyDescent="0.25">
      <c r="A2" s="44" t="s">
        <v>450</v>
      </c>
      <c r="B2" s="45" t="s">
        <v>1182</v>
      </c>
      <c r="C2" s="110" t="s">
        <v>856</v>
      </c>
      <c r="D2" s="368"/>
      <c r="E2" s="369"/>
    </row>
    <row r="3" spans="1:5" x14ac:dyDescent="0.25">
      <c r="A3" s="370"/>
      <c r="B3" s="371"/>
      <c r="C3" s="30" t="s">
        <v>48</v>
      </c>
      <c r="D3" s="344">
        <v>20</v>
      </c>
      <c r="E3" s="345"/>
    </row>
    <row r="4" spans="1:5" x14ac:dyDescent="0.25">
      <c r="A4" s="370"/>
      <c r="B4" s="371"/>
      <c r="C4" s="30" t="s">
        <v>16</v>
      </c>
      <c r="D4" s="346">
        <v>0</v>
      </c>
      <c r="E4" s="347"/>
    </row>
    <row r="5" spans="1:5" x14ac:dyDescent="0.25">
      <c r="A5" s="370"/>
      <c r="B5" s="371"/>
      <c r="C5" s="30" t="s">
        <v>14</v>
      </c>
      <c r="D5" s="332"/>
      <c r="E5" s="333"/>
    </row>
    <row r="6" spans="1:5" x14ac:dyDescent="0.25">
      <c r="A6" s="370"/>
      <c r="B6" s="371"/>
      <c r="C6" s="30" t="s">
        <v>15</v>
      </c>
      <c r="D6" s="332"/>
      <c r="E6" s="333"/>
    </row>
    <row r="7" spans="1:5" x14ac:dyDescent="0.25">
      <c r="A7" s="34"/>
      <c r="B7" s="35"/>
      <c r="C7" s="352" t="s">
        <v>13</v>
      </c>
      <c r="D7" s="353"/>
      <c r="E7" s="354"/>
    </row>
    <row r="8" spans="1:5" ht="25.5" x14ac:dyDescent="0.25">
      <c r="A8" s="120" t="s">
        <v>450</v>
      </c>
      <c r="B8" s="22" t="s">
        <v>422</v>
      </c>
      <c r="C8" s="67" t="s">
        <v>66</v>
      </c>
      <c r="D8" s="24"/>
      <c r="E8" s="25"/>
    </row>
    <row r="9" spans="1:5" x14ac:dyDescent="0.25">
      <c r="A9" s="120" t="s">
        <v>450</v>
      </c>
      <c r="B9" s="22" t="s">
        <v>430</v>
      </c>
      <c r="C9" s="67" t="s">
        <v>67</v>
      </c>
      <c r="D9" s="24"/>
      <c r="E9" s="25"/>
    </row>
    <row r="10" spans="1:5" x14ac:dyDescent="0.25">
      <c r="A10" s="120" t="s">
        <v>450</v>
      </c>
      <c r="B10" s="22" t="s">
        <v>431</v>
      </c>
      <c r="C10" s="67" t="s">
        <v>464</v>
      </c>
      <c r="D10" s="24"/>
      <c r="E10" s="25"/>
    </row>
    <row r="11" spans="1:5" x14ac:dyDescent="0.25">
      <c r="A11" s="120" t="s">
        <v>450</v>
      </c>
      <c r="B11" s="22" t="s">
        <v>423</v>
      </c>
      <c r="C11" s="67" t="s">
        <v>465</v>
      </c>
      <c r="D11" s="24"/>
      <c r="E11" s="25"/>
    </row>
    <row r="12" spans="1:5" x14ac:dyDescent="0.25">
      <c r="A12" s="120" t="s">
        <v>450</v>
      </c>
      <c r="B12" s="22" t="s">
        <v>424</v>
      </c>
      <c r="C12" s="67" t="s">
        <v>838</v>
      </c>
      <c r="D12" s="24"/>
      <c r="E12" s="25"/>
    </row>
    <row r="13" spans="1:5" ht="25.5" x14ac:dyDescent="0.25">
      <c r="A13" s="34"/>
      <c r="B13" s="35"/>
      <c r="C13" s="33" t="str">
        <f>CONCATENATE("Vērtējamā cena par ",A2," pozīciju kopā bez PVN, EUR:")</f>
        <v>Vērtējamā cena par 9. pozīciju kopā bez PVN, EUR:</v>
      </c>
      <c r="D13" s="348"/>
      <c r="E13" s="349"/>
    </row>
  </sheetData>
  <mergeCells count="12">
    <mergeCell ref="D13:E13"/>
    <mergeCell ref="A5:B5"/>
    <mergeCell ref="D5:E5"/>
    <mergeCell ref="A6:B6"/>
    <mergeCell ref="D6:E6"/>
    <mergeCell ref="C7:E7"/>
    <mergeCell ref="A1:B1"/>
    <mergeCell ref="D2:E2"/>
    <mergeCell ref="A3:B3"/>
    <mergeCell ref="D3:E3"/>
    <mergeCell ref="A4:B4"/>
    <mergeCell ref="D4: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24" sqref="D24"/>
    </sheetView>
  </sheetViews>
  <sheetFormatPr defaultRowHeight="15" x14ac:dyDescent="0.25"/>
  <cols>
    <col min="1" max="2" width="9.140625" style="1"/>
    <col min="3" max="3" width="61" style="1" customWidth="1"/>
    <col min="4" max="5" width="16.140625" style="1" customWidth="1"/>
    <col min="6" max="16384" width="9.140625" style="1"/>
  </cols>
  <sheetData>
    <row r="1" spans="1:5" ht="38.25" x14ac:dyDescent="0.25">
      <c r="A1" s="360" t="s">
        <v>7</v>
      </c>
      <c r="B1" s="361"/>
      <c r="C1" s="15" t="s">
        <v>8</v>
      </c>
      <c r="D1" s="16" t="s">
        <v>19</v>
      </c>
      <c r="E1" s="16" t="s">
        <v>20</v>
      </c>
    </row>
    <row r="2" spans="1:5" x14ac:dyDescent="0.25">
      <c r="A2" s="44" t="s">
        <v>451</v>
      </c>
      <c r="B2" s="45" t="s">
        <v>1182</v>
      </c>
      <c r="C2" s="110" t="s">
        <v>68</v>
      </c>
      <c r="D2" s="368"/>
      <c r="E2" s="369"/>
    </row>
    <row r="3" spans="1:5" x14ac:dyDescent="0.25">
      <c r="A3" s="370"/>
      <c r="B3" s="371"/>
      <c r="C3" s="30" t="s">
        <v>48</v>
      </c>
      <c r="D3" s="344">
        <v>20</v>
      </c>
      <c r="E3" s="345"/>
    </row>
    <row r="4" spans="1:5" x14ac:dyDescent="0.25">
      <c r="A4" s="370"/>
      <c r="B4" s="371"/>
      <c r="C4" s="30" t="s">
        <v>16</v>
      </c>
      <c r="D4" s="346">
        <v>0</v>
      </c>
      <c r="E4" s="347"/>
    </row>
    <row r="5" spans="1:5" x14ac:dyDescent="0.25">
      <c r="A5" s="370"/>
      <c r="B5" s="371"/>
      <c r="C5" s="30" t="s">
        <v>14</v>
      </c>
      <c r="D5" s="332"/>
      <c r="E5" s="333"/>
    </row>
    <row r="6" spans="1:5" x14ac:dyDescent="0.25">
      <c r="A6" s="370"/>
      <c r="B6" s="371"/>
      <c r="C6" s="30" t="s">
        <v>15</v>
      </c>
      <c r="D6" s="332"/>
      <c r="E6" s="333"/>
    </row>
    <row r="7" spans="1:5" x14ac:dyDescent="0.25">
      <c r="A7" s="34"/>
      <c r="B7" s="35"/>
      <c r="C7" s="352" t="s">
        <v>13</v>
      </c>
      <c r="D7" s="353"/>
      <c r="E7" s="354"/>
    </row>
    <row r="8" spans="1:5" x14ac:dyDescent="0.25">
      <c r="A8" s="120" t="s">
        <v>451</v>
      </c>
      <c r="B8" s="22" t="s">
        <v>422</v>
      </c>
      <c r="C8" s="67" t="s">
        <v>467</v>
      </c>
      <c r="D8" s="24"/>
      <c r="E8" s="25"/>
    </row>
    <row r="9" spans="1:5" x14ac:dyDescent="0.25">
      <c r="A9" s="120" t="s">
        <v>451</v>
      </c>
      <c r="B9" s="22" t="s">
        <v>430</v>
      </c>
      <c r="C9" s="67" t="s">
        <v>67</v>
      </c>
      <c r="D9" s="24"/>
      <c r="E9" s="25"/>
    </row>
    <row r="10" spans="1:5" x14ac:dyDescent="0.25">
      <c r="A10" s="120" t="s">
        <v>451</v>
      </c>
      <c r="B10" s="22" t="s">
        <v>431</v>
      </c>
      <c r="C10" s="67" t="s">
        <v>464</v>
      </c>
      <c r="D10" s="24"/>
      <c r="E10" s="25"/>
    </row>
    <row r="11" spans="1:5" x14ac:dyDescent="0.25">
      <c r="A11" s="120" t="s">
        <v>451</v>
      </c>
      <c r="B11" s="22" t="s">
        <v>423</v>
      </c>
      <c r="C11" s="67" t="s">
        <v>465</v>
      </c>
      <c r="D11" s="24"/>
      <c r="E11" s="25"/>
    </row>
    <row r="12" spans="1:5" x14ac:dyDescent="0.25">
      <c r="A12" s="120" t="s">
        <v>451</v>
      </c>
      <c r="B12" s="22" t="s">
        <v>424</v>
      </c>
      <c r="C12" s="67" t="s">
        <v>468</v>
      </c>
      <c r="D12" s="24"/>
      <c r="E12" s="25"/>
    </row>
    <row r="13" spans="1:5" ht="15.75" thickBot="1" x14ac:dyDescent="0.3">
      <c r="A13" s="41"/>
      <c r="B13" s="42"/>
      <c r="C13" s="33" t="str">
        <f>CONCATENATE("Vērtējamā cena par ",A2," pozīciju kopā bez PVN, EUR:")</f>
        <v>Vērtējamā cena par 10. pozīciju kopā bez PVN, EUR:</v>
      </c>
      <c r="D13" s="348"/>
      <c r="E13" s="349"/>
    </row>
  </sheetData>
  <mergeCells count="12">
    <mergeCell ref="D13:E13"/>
    <mergeCell ref="A5:B5"/>
    <mergeCell ref="D5:E5"/>
    <mergeCell ref="A6:B6"/>
    <mergeCell ref="D6:E6"/>
    <mergeCell ref="C7:E7"/>
    <mergeCell ref="A1:B1"/>
    <mergeCell ref="D2:E2"/>
    <mergeCell ref="A3:B3"/>
    <mergeCell ref="D3:E3"/>
    <mergeCell ref="A4:B4"/>
    <mergeCell ref="D4: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topLeftCell="A175" zoomScaleNormal="100" workbookViewId="0">
      <selection activeCell="H144" sqref="H144"/>
    </sheetView>
  </sheetViews>
  <sheetFormatPr defaultRowHeight="15" x14ac:dyDescent="0.25"/>
  <cols>
    <col min="1" max="2" width="9.140625" style="1"/>
    <col min="3" max="3" width="58.28515625" style="1" customWidth="1"/>
    <col min="4" max="5" width="19" style="5" customWidth="1"/>
    <col min="6" max="16384" width="9.140625" style="1"/>
  </cols>
  <sheetData>
    <row r="1" spans="1:5" ht="38.25" x14ac:dyDescent="0.25">
      <c r="A1" s="365" t="s">
        <v>7</v>
      </c>
      <c r="B1" s="365"/>
      <c r="C1" s="15" t="s">
        <v>8</v>
      </c>
      <c r="D1" s="16" t="s">
        <v>19</v>
      </c>
      <c r="E1" s="16" t="s">
        <v>20</v>
      </c>
    </row>
    <row r="2" spans="1:5" x14ac:dyDescent="0.25">
      <c r="A2" s="44" t="s">
        <v>731</v>
      </c>
      <c r="B2" s="81" t="s">
        <v>1182</v>
      </c>
      <c r="C2" s="110" t="s">
        <v>958</v>
      </c>
      <c r="D2" s="368"/>
      <c r="E2" s="369"/>
    </row>
    <row r="3" spans="1:5" x14ac:dyDescent="0.25">
      <c r="A3" s="122" t="s">
        <v>731</v>
      </c>
      <c r="B3" s="159" t="s">
        <v>9</v>
      </c>
      <c r="C3" s="46" t="s">
        <v>79</v>
      </c>
      <c r="D3" s="342"/>
      <c r="E3" s="343"/>
    </row>
    <row r="4" spans="1:5" x14ac:dyDescent="0.25">
      <c r="A4" s="34"/>
      <c r="B4" s="35"/>
      <c r="C4" s="33" t="str">
        <f>CONCATENATE("Cena par ",A3,"1. pozīciju bez PVN, EUR:")</f>
        <v>Cena par 11.1. pozīciju bez PVN, EUR:</v>
      </c>
      <c r="D4" s="348">
        <f>SUM(D19*E19,D20*E20,D21*E21,D22*E22,D24*E24)</f>
        <v>0</v>
      </c>
      <c r="E4" s="349"/>
    </row>
    <row r="5" spans="1:5" x14ac:dyDescent="0.25">
      <c r="A5" s="370"/>
      <c r="B5" s="371"/>
      <c r="C5" s="30" t="s">
        <v>14</v>
      </c>
      <c r="D5" s="332"/>
      <c r="E5" s="333"/>
    </row>
    <row r="6" spans="1:5" x14ac:dyDescent="0.25">
      <c r="A6" s="370"/>
      <c r="B6" s="371"/>
      <c r="C6" s="30" t="s">
        <v>15</v>
      </c>
      <c r="D6" s="332"/>
      <c r="E6" s="333"/>
    </row>
    <row r="7" spans="1:5" x14ac:dyDescent="0.25">
      <c r="A7" s="34"/>
      <c r="B7" s="35"/>
      <c r="C7" s="352" t="s">
        <v>13</v>
      </c>
      <c r="D7" s="353"/>
      <c r="E7" s="354"/>
    </row>
    <row r="8" spans="1:5" x14ac:dyDescent="0.25">
      <c r="A8" s="120" t="s">
        <v>731</v>
      </c>
      <c r="B8" s="22" t="s">
        <v>10</v>
      </c>
      <c r="C8" s="67" t="s">
        <v>80</v>
      </c>
      <c r="D8" s="24"/>
      <c r="E8" s="25"/>
    </row>
    <row r="9" spans="1:5" ht="25.5" x14ac:dyDescent="0.25">
      <c r="A9" s="120" t="s">
        <v>731</v>
      </c>
      <c r="B9" s="22" t="s">
        <v>11</v>
      </c>
      <c r="C9" s="67" t="s">
        <v>81</v>
      </c>
      <c r="D9" s="24"/>
      <c r="E9" s="25"/>
    </row>
    <row r="10" spans="1:5" ht="25.5" x14ac:dyDescent="0.25">
      <c r="A10" s="120" t="s">
        <v>731</v>
      </c>
      <c r="B10" s="22" t="s">
        <v>12</v>
      </c>
      <c r="C10" s="67" t="s">
        <v>82</v>
      </c>
      <c r="D10" s="24"/>
      <c r="E10" s="25"/>
    </row>
    <row r="11" spans="1:5" x14ac:dyDescent="0.25">
      <c r="A11" s="120" t="s">
        <v>731</v>
      </c>
      <c r="B11" s="22" t="s">
        <v>434</v>
      </c>
      <c r="C11" s="78" t="s">
        <v>283</v>
      </c>
      <c r="D11" s="24"/>
      <c r="E11" s="25"/>
    </row>
    <row r="12" spans="1:5" x14ac:dyDescent="0.25">
      <c r="A12" s="120" t="s">
        <v>731</v>
      </c>
      <c r="B12" s="22" t="s">
        <v>471</v>
      </c>
      <c r="C12" s="26" t="s">
        <v>83</v>
      </c>
      <c r="D12" s="24"/>
      <c r="E12" s="25"/>
    </row>
    <row r="13" spans="1:5" x14ac:dyDescent="0.25">
      <c r="A13" s="120" t="s">
        <v>731</v>
      </c>
      <c r="B13" s="22" t="s">
        <v>498</v>
      </c>
      <c r="C13" s="26" t="s">
        <v>84</v>
      </c>
      <c r="D13" s="24"/>
      <c r="E13" s="25"/>
    </row>
    <row r="14" spans="1:5" x14ac:dyDescent="0.25">
      <c r="A14" s="120" t="s">
        <v>731</v>
      </c>
      <c r="B14" s="22" t="s">
        <v>499</v>
      </c>
      <c r="C14" s="26" t="s">
        <v>85</v>
      </c>
      <c r="D14" s="24"/>
      <c r="E14" s="25"/>
    </row>
    <row r="15" spans="1:5" x14ac:dyDescent="0.25">
      <c r="A15" s="120" t="s">
        <v>731</v>
      </c>
      <c r="B15" s="22" t="s">
        <v>500</v>
      </c>
      <c r="C15" s="26" t="s">
        <v>86</v>
      </c>
      <c r="D15" s="24"/>
      <c r="E15" s="25"/>
    </row>
    <row r="16" spans="1:5" x14ac:dyDescent="0.25">
      <c r="A16" s="120" t="s">
        <v>731</v>
      </c>
      <c r="B16" s="22" t="s">
        <v>501</v>
      </c>
      <c r="C16" s="26" t="s">
        <v>961</v>
      </c>
      <c r="D16" s="24"/>
      <c r="E16" s="25"/>
    </row>
    <row r="17" spans="1:5" x14ac:dyDescent="0.25">
      <c r="A17" s="120" t="s">
        <v>731</v>
      </c>
      <c r="B17" s="22" t="s">
        <v>502</v>
      </c>
      <c r="C17" s="67" t="s">
        <v>87</v>
      </c>
      <c r="D17" s="24"/>
      <c r="E17" s="25"/>
    </row>
    <row r="18" spans="1:5" ht="25.5" x14ac:dyDescent="0.25">
      <c r="A18" s="34"/>
      <c r="B18" s="35"/>
      <c r="C18" s="54" t="s">
        <v>57</v>
      </c>
      <c r="D18" s="55" t="s">
        <v>48</v>
      </c>
      <c r="E18" s="55" t="s">
        <v>56</v>
      </c>
    </row>
    <row r="19" spans="1:5" x14ac:dyDescent="0.25">
      <c r="A19" s="120" t="s">
        <v>731</v>
      </c>
      <c r="B19" s="22" t="s">
        <v>503</v>
      </c>
      <c r="C19" s="26" t="s">
        <v>83</v>
      </c>
      <c r="D19" s="24">
        <v>200</v>
      </c>
      <c r="E19" s="25"/>
    </row>
    <row r="20" spans="1:5" x14ac:dyDescent="0.25">
      <c r="A20" s="120" t="s">
        <v>731</v>
      </c>
      <c r="B20" s="22">
        <v>1.1200000000000001</v>
      </c>
      <c r="C20" s="26" t="s">
        <v>84</v>
      </c>
      <c r="D20" s="24">
        <v>200</v>
      </c>
      <c r="E20" s="25"/>
    </row>
    <row r="21" spans="1:5" x14ac:dyDescent="0.25">
      <c r="A21" s="120" t="s">
        <v>731</v>
      </c>
      <c r="B21" s="22">
        <v>1.1299999999999999</v>
      </c>
      <c r="C21" s="26" t="s">
        <v>85</v>
      </c>
      <c r="D21" s="24">
        <v>200</v>
      </c>
      <c r="E21" s="25"/>
    </row>
    <row r="22" spans="1:5" x14ac:dyDescent="0.25">
      <c r="A22" s="120" t="s">
        <v>731</v>
      </c>
      <c r="B22" s="22">
        <v>1.1399999999999999</v>
      </c>
      <c r="C22" s="26" t="s">
        <v>86</v>
      </c>
      <c r="D22" s="24">
        <v>200</v>
      </c>
      <c r="E22" s="25"/>
    </row>
    <row r="23" spans="1:5" x14ac:dyDescent="0.25">
      <c r="A23" s="120" t="s">
        <v>731</v>
      </c>
      <c r="B23" s="22">
        <v>1.1499999999999999</v>
      </c>
      <c r="C23" s="26" t="s">
        <v>961</v>
      </c>
      <c r="D23" s="24">
        <v>100</v>
      </c>
      <c r="E23" s="25"/>
    </row>
    <row r="24" spans="1:5" x14ac:dyDescent="0.25">
      <c r="A24" s="120" t="s">
        <v>731</v>
      </c>
      <c r="B24" s="22">
        <v>1.1599999999999999</v>
      </c>
      <c r="C24" s="67" t="s">
        <v>87</v>
      </c>
      <c r="D24" s="24">
        <v>200</v>
      </c>
      <c r="E24" s="25"/>
    </row>
    <row r="25" spans="1:5" x14ac:dyDescent="0.25">
      <c r="A25" s="122" t="s">
        <v>731</v>
      </c>
      <c r="B25" s="112" t="s">
        <v>22</v>
      </c>
      <c r="C25" s="46" t="s">
        <v>285</v>
      </c>
      <c r="D25" s="342"/>
      <c r="E25" s="343"/>
    </row>
    <row r="26" spans="1:5" x14ac:dyDescent="0.25">
      <c r="A26" s="34"/>
      <c r="B26" s="35"/>
      <c r="C26" s="33" t="str">
        <f>CONCATENATE("Cena par ",A25,"2. pozīciju bez PVN, EUR:")</f>
        <v>Cena par 11.2. pozīciju bez PVN, EUR:</v>
      </c>
      <c r="D26" s="348">
        <f>SUM(D40*E40,D41*E41,D42*E42,D43*E43,D44*E44,)</f>
        <v>0</v>
      </c>
      <c r="E26" s="349"/>
    </row>
    <row r="27" spans="1:5" x14ac:dyDescent="0.25">
      <c r="A27" s="370"/>
      <c r="B27" s="371"/>
      <c r="C27" s="30" t="s">
        <v>14</v>
      </c>
      <c r="D27" s="332"/>
      <c r="E27" s="333"/>
    </row>
    <row r="28" spans="1:5" x14ac:dyDescent="0.25">
      <c r="A28" s="370"/>
      <c r="B28" s="371"/>
      <c r="C28" s="30" t="s">
        <v>15</v>
      </c>
      <c r="D28" s="332"/>
      <c r="E28" s="333"/>
    </row>
    <row r="29" spans="1:5" x14ac:dyDescent="0.25">
      <c r="A29" s="34"/>
      <c r="B29" s="35"/>
      <c r="C29" s="352" t="s">
        <v>13</v>
      </c>
      <c r="D29" s="353"/>
      <c r="E29" s="354"/>
    </row>
    <row r="30" spans="1:5" x14ac:dyDescent="0.25">
      <c r="A30" s="120" t="s">
        <v>731</v>
      </c>
      <c r="B30" s="22" t="s">
        <v>23</v>
      </c>
      <c r="C30" s="67" t="s">
        <v>88</v>
      </c>
      <c r="D30" s="24"/>
      <c r="E30" s="25"/>
    </row>
    <row r="31" spans="1:5" x14ac:dyDescent="0.25">
      <c r="A31" s="120" t="s">
        <v>731</v>
      </c>
      <c r="B31" s="22">
        <v>2.2000000000000002</v>
      </c>
      <c r="C31" s="67" t="s">
        <v>962</v>
      </c>
      <c r="D31" s="24"/>
      <c r="E31" s="25"/>
    </row>
    <row r="32" spans="1:5" ht="25.5" x14ac:dyDescent="0.25">
      <c r="A32" s="120" t="s">
        <v>731</v>
      </c>
      <c r="B32" s="22">
        <v>2.2999999999999998</v>
      </c>
      <c r="C32" s="67" t="s">
        <v>89</v>
      </c>
      <c r="D32" s="24"/>
      <c r="E32" s="25"/>
    </row>
    <row r="33" spans="1:5" x14ac:dyDescent="0.25">
      <c r="A33" s="120" t="s">
        <v>731</v>
      </c>
      <c r="B33" s="22">
        <v>2.4</v>
      </c>
      <c r="C33" s="78" t="s">
        <v>283</v>
      </c>
      <c r="D33" s="24"/>
      <c r="E33" s="25"/>
    </row>
    <row r="34" spans="1:5" x14ac:dyDescent="0.25">
      <c r="A34" s="120" t="s">
        <v>731</v>
      </c>
      <c r="B34" s="22">
        <v>2.5</v>
      </c>
      <c r="C34" s="67" t="s">
        <v>90</v>
      </c>
      <c r="D34" s="24"/>
      <c r="E34" s="25"/>
    </row>
    <row r="35" spans="1:5" x14ac:dyDescent="0.25">
      <c r="A35" s="120" t="s">
        <v>731</v>
      </c>
      <c r="B35" s="22">
        <v>2.6</v>
      </c>
      <c r="C35" s="67" t="s">
        <v>92</v>
      </c>
      <c r="D35" s="24"/>
      <c r="E35" s="25"/>
    </row>
    <row r="36" spans="1:5" x14ac:dyDescent="0.25">
      <c r="A36" s="120" t="s">
        <v>731</v>
      </c>
      <c r="B36" s="22">
        <v>2.7</v>
      </c>
      <c r="C36" s="67" t="s">
        <v>95</v>
      </c>
      <c r="D36" s="24"/>
      <c r="E36" s="25"/>
    </row>
    <row r="37" spans="1:5" x14ac:dyDescent="0.25">
      <c r="A37" s="120" t="s">
        <v>731</v>
      </c>
      <c r="B37" s="22">
        <v>2.8</v>
      </c>
      <c r="C37" s="67" t="s">
        <v>98</v>
      </c>
      <c r="D37" s="24"/>
      <c r="E37" s="25"/>
    </row>
    <row r="38" spans="1:5" x14ac:dyDescent="0.25">
      <c r="A38" s="120" t="s">
        <v>731</v>
      </c>
      <c r="B38" s="22">
        <v>2.9</v>
      </c>
      <c r="C38" s="67" t="s">
        <v>101</v>
      </c>
      <c r="D38" s="24"/>
      <c r="E38" s="25"/>
    </row>
    <row r="39" spans="1:5" ht="25.5" x14ac:dyDescent="0.25">
      <c r="A39" s="34"/>
      <c r="B39" s="35"/>
      <c r="C39" s="54" t="s">
        <v>57</v>
      </c>
      <c r="D39" s="55" t="s">
        <v>48</v>
      </c>
      <c r="E39" s="55" t="s">
        <v>56</v>
      </c>
    </row>
    <row r="40" spans="1:5" x14ac:dyDescent="0.25">
      <c r="A40" s="120" t="s">
        <v>731</v>
      </c>
      <c r="B40" s="140">
        <v>2.1</v>
      </c>
      <c r="C40" s="67" t="s">
        <v>90</v>
      </c>
      <c r="D40" s="24">
        <v>50</v>
      </c>
      <c r="E40" s="25"/>
    </row>
    <row r="41" spans="1:5" x14ac:dyDescent="0.25">
      <c r="A41" s="120" t="s">
        <v>731</v>
      </c>
      <c r="B41" s="22">
        <v>2.11</v>
      </c>
      <c r="C41" s="67" t="s">
        <v>92</v>
      </c>
      <c r="D41" s="24">
        <v>100</v>
      </c>
      <c r="E41" s="25"/>
    </row>
    <row r="42" spans="1:5" x14ac:dyDescent="0.25">
      <c r="A42" s="120" t="s">
        <v>731</v>
      </c>
      <c r="B42" s="22">
        <v>2.12</v>
      </c>
      <c r="C42" s="67" t="s">
        <v>95</v>
      </c>
      <c r="D42" s="24">
        <v>50</v>
      </c>
      <c r="E42" s="25"/>
    </row>
    <row r="43" spans="1:5" x14ac:dyDescent="0.25">
      <c r="A43" s="120" t="s">
        <v>731</v>
      </c>
      <c r="B43" s="22">
        <v>2.13</v>
      </c>
      <c r="C43" s="67" t="s">
        <v>98</v>
      </c>
      <c r="D43" s="24">
        <v>100</v>
      </c>
      <c r="E43" s="25"/>
    </row>
    <row r="44" spans="1:5" x14ac:dyDescent="0.25">
      <c r="A44" s="120" t="s">
        <v>731</v>
      </c>
      <c r="B44" s="22">
        <v>2.14</v>
      </c>
      <c r="C44" s="67" t="s">
        <v>101</v>
      </c>
      <c r="D44" s="24">
        <v>50</v>
      </c>
      <c r="E44" s="25"/>
    </row>
    <row r="45" spans="1:5" ht="25.5" x14ac:dyDescent="0.25">
      <c r="A45" s="122" t="s">
        <v>731</v>
      </c>
      <c r="B45" s="113" t="s">
        <v>441</v>
      </c>
      <c r="C45" s="46" t="s">
        <v>287</v>
      </c>
      <c r="D45" s="342"/>
      <c r="E45" s="343"/>
    </row>
    <row r="46" spans="1:5" x14ac:dyDescent="0.25">
      <c r="A46" s="34"/>
      <c r="B46" s="35"/>
      <c r="C46" s="33" t="str">
        <f>CONCATENATE("Cena par ",A45,"3. pozīciju bez PVN, EUR:")</f>
        <v>Cena par 11.3. pozīciju bez PVN, EUR:</v>
      </c>
      <c r="D46" s="348">
        <f>SUM(,D63*E63,D64*E64,D65*E65,D66*E66,D67*E67,D68*E68,D69*E69,D70*E70,D71*E71)</f>
        <v>0</v>
      </c>
      <c r="E46" s="349"/>
    </row>
    <row r="47" spans="1:5" x14ac:dyDescent="0.25">
      <c r="A47" s="370"/>
      <c r="B47" s="371"/>
      <c r="C47" s="30" t="s">
        <v>14</v>
      </c>
      <c r="D47" s="332"/>
      <c r="E47" s="333"/>
    </row>
    <row r="48" spans="1:5" x14ac:dyDescent="0.25">
      <c r="A48" s="370"/>
      <c r="B48" s="371"/>
      <c r="C48" s="30" t="s">
        <v>15</v>
      </c>
      <c r="D48" s="332"/>
      <c r="E48" s="333"/>
    </row>
    <row r="49" spans="1:5" x14ac:dyDescent="0.25">
      <c r="A49" s="34"/>
      <c r="B49" s="35"/>
      <c r="C49" s="352" t="s">
        <v>13</v>
      </c>
      <c r="D49" s="353"/>
      <c r="E49" s="354"/>
    </row>
    <row r="50" spans="1:5" x14ac:dyDescent="0.25">
      <c r="A50" s="120" t="s">
        <v>731</v>
      </c>
      <c r="B50" s="22" t="s">
        <v>40</v>
      </c>
      <c r="C50" s="67" t="s">
        <v>286</v>
      </c>
      <c r="D50" s="24"/>
      <c r="E50" s="25"/>
    </row>
    <row r="51" spans="1:5" ht="25.5" x14ac:dyDescent="0.25">
      <c r="A51" s="120" t="s">
        <v>731</v>
      </c>
      <c r="B51" s="22" t="s">
        <v>41</v>
      </c>
      <c r="C51" s="67" t="s">
        <v>89</v>
      </c>
      <c r="D51" s="24"/>
      <c r="E51" s="25"/>
    </row>
    <row r="52" spans="1:5" x14ac:dyDescent="0.25">
      <c r="A52" s="120" t="s">
        <v>731</v>
      </c>
      <c r="B52" s="22" t="s">
        <v>432</v>
      </c>
      <c r="C52" s="78" t="s">
        <v>283</v>
      </c>
      <c r="D52" s="24"/>
      <c r="E52" s="25"/>
    </row>
    <row r="53" spans="1:5" x14ac:dyDescent="0.25">
      <c r="A53" s="120" t="s">
        <v>731</v>
      </c>
      <c r="B53" s="22" t="s">
        <v>583</v>
      </c>
      <c r="C53" s="67" t="s">
        <v>91</v>
      </c>
      <c r="D53" s="24"/>
      <c r="E53" s="25"/>
    </row>
    <row r="54" spans="1:5" x14ac:dyDescent="0.25">
      <c r="A54" s="120" t="s">
        <v>731</v>
      </c>
      <c r="B54" s="22" t="s">
        <v>655</v>
      </c>
      <c r="C54" s="67" t="s">
        <v>93</v>
      </c>
      <c r="D54" s="24"/>
      <c r="E54" s="25"/>
    </row>
    <row r="55" spans="1:5" x14ac:dyDescent="0.25">
      <c r="A55" s="120" t="s">
        <v>731</v>
      </c>
      <c r="B55" s="22" t="s">
        <v>656</v>
      </c>
      <c r="C55" s="67" t="s">
        <v>94</v>
      </c>
      <c r="D55" s="24"/>
      <c r="E55" s="25"/>
    </row>
    <row r="56" spans="1:5" x14ac:dyDescent="0.25">
      <c r="A56" s="120" t="s">
        <v>731</v>
      </c>
      <c r="B56" s="22" t="s">
        <v>657</v>
      </c>
      <c r="C56" s="67" t="s">
        <v>96</v>
      </c>
      <c r="D56" s="24"/>
      <c r="E56" s="25"/>
    </row>
    <row r="57" spans="1:5" x14ac:dyDescent="0.25">
      <c r="A57" s="120" t="s">
        <v>731</v>
      </c>
      <c r="B57" s="22" t="s">
        <v>658</v>
      </c>
      <c r="C57" s="67" t="s">
        <v>97</v>
      </c>
      <c r="D57" s="24"/>
      <c r="E57" s="25"/>
    </row>
    <row r="58" spans="1:5" x14ac:dyDescent="0.25">
      <c r="A58" s="120" t="s">
        <v>731</v>
      </c>
      <c r="B58" s="22" t="s">
        <v>659</v>
      </c>
      <c r="C58" s="67" t="s">
        <v>99</v>
      </c>
      <c r="D58" s="24"/>
      <c r="E58" s="25"/>
    </row>
    <row r="59" spans="1:5" x14ac:dyDescent="0.25">
      <c r="A59" s="120" t="s">
        <v>731</v>
      </c>
      <c r="B59" s="22" t="s">
        <v>660</v>
      </c>
      <c r="C59" s="67" t="s">
        <v>100</v>
      </c>
      <c r="D59" s="24"/>
      <c r="E59" s="25"/>
    </row>
    <row r="60" spans="1:5" x14ac:dyDescent="0.25">
      <c r="A60" s="120" t="s">
        <v>731</v>
      </c>
      <c r="B60" s="22" t="s">
        <v>661</v>
      </c>
      <c r="C60" s="67" t="s">
        <v>102</v>
      </c>
      <c r="D60" s="24"/>
      <c r="E60" s="25"/>
    </row>
    <row r="61" spans="1:5" x14ac:dyDescent="0.25">
      <c r="A61" s="120" t="s">
        <v>731</v>
      </c>
      <c r="B61" s="22" t="s">
        <v>662</v>
      </c>
      <c r="C61" s="67" t="s">
        <v>103</v>
      </c>
      <c r="D61" s="24"/>
      <c r="E61" s="25"/>
    </row>
    <row r="62" spans="1:5" ht="25.5" x14ac:dyDescent="0.25">
      <c r="A62" s="34"/>
      <c r="B62" s="35"/>
      <c r="C62" s="54" t="s">
        <v>57</v>
      </c>
      <c r="D62" s="55" t="s">
        <v>48</v>
      </c>
      <c r="E62" s="55" t="s">
        <v>56</v>
      </c>
    </row>
    <row r="63" spans="1:5" x14ac:dyDescent="0.25">
      <c r="A63" s="120" t="s">
        <v>731</v>
      </c>
      <c r="B63" s="22" t="s">
        <v>663</v>
      </c>
      <c r="C63" s="67" t="s">
        <v>91</v>
      </c>
      <c r="D63" s="24">
        <v>200</v>
      </c>
      <c r="E63" s="25"/>
    </row>
    <row r="64" spans="1:5" x14ac:dyDescent="0.25">
      <c r="A64" s="120" t="s">
        <v>731</v>
      </c>
      <c r="B64" s="22" t="s">
        <v>664</v>
      </c>
      <c r="C64" s="67" t="s">
        <v>93</v>
      </c>
      <c r="D64" s="24">
        <v>200</v>
      </c>
      <c r="E64" s="25"/>
    </row>
    <row r="65" spans="1:5" x14ac:dyDescent="0.25">
      <c r="A65" s="120" t="s">
        <v>731</v>
      </c>
      <c r="B65" s="22" t="s">
        <v>665</v>
      </c>
      <c r="C65" s="67" t="s">
        <v>94</v>
      </c>
      <c r="D65" s="24">
        <v>200</v>
      </c>
      <c r="E65" s="25"/>
    </row>
    <row r="66" spans="1:5" x14ac:dyDescent="0.25">
      <c r="A66" s="120" t="s">
        <v>731</v>
      </c>
      <c r="B66" s="22" t="s">
        <v>666</v>
      </c>
      <c r="C66" s="67" t="s">
        <v>96</v>
      </c>
      <c r="D66" s="24">
        <v>200</v>
      </c>
      <c r="E66" s="25"/>
    </row>
    <row r="67" spans="1:5" x14ac:dyDescent="0.25">
      <c r="A67" s="120" t="s">
        <v>731</v>
      </c>
      <c r="B67" s="22" t="s">
        <v>667</v>
      </c>
      <c r="C67" s="67" t="s">
        <v>97</v>
      </c>
      <c r="D67" s="24">
        <v>200</v>
      </c>
      <c r="E67" s="25"/>
    </row>
    <row r="68" spans="1:5" x14ac:dyDescent="0.25">
      <c r="A68" s="120" t="s">
        <v>731</v>
      </c>
      <c r="B68" s="22" t="s">
        <v>668</v>
      </c>
      <c r="C68" s="67" t="s">
        <v>99</v>
      </c>
      <c r="D68" s="24">
        <v>200</v>
      </c>
      <c r="E68" s="25"/>
    </row>
    <row r="69" spans="1:5" x14ac:dyDescent="0.25">
      <c r="A69" s="120" t="s">
        <v>731</v>
      </c>
      <c r="B69" s="22" t="s">
        <v>669</v>
      </c>
      <c r="C69" s="67" t="s">
        <v>100</v>
      </c>
      <c r="D69" s="24">
        <v>200</v>
      </c>
      <c r="E69" s="25"/>
    </row>
    <row r="70" spans="1:5" x14ac:dyDescent="0.25">
      <c r="A70" s="120" t="s">
        <v>731</v>
      </c>
      <c r="B70" s="22" t="s">
        <v>670</v>
      </c>
      <c r="C70" s="67" t="s">
        <v>102</v>
      </c>
      <c r="D70" s="24">
        <v>100</v>
      </c>
      <c r="E70" s="25"/>
    </row>
    <row r="71" spans="1:5" x14ac:dyDescent="0.25">
      <c r="A71" s="120" t="s">
        <v>731</v>
      </c>
      <c r="B71" s="22" t="s">
        <v>671</v>
      </c>
      <c r="C71" s="67" t="s">
        <v>103</v>
      </c>
      <c r="D71" s="24">
        <v>100</v>
      </c>
      <c r="E71" s="25"/>
    </row>
    <row r="72" spans="1:5" ht="25.5" x14ac:dyDescent="0.25">
      <c r="A72" s="122" t="s">
        <v>731</v>
      </c>
      <c r="B72" s="123" t="s">
        <v>443</v>
      </c>
      <c r="C72" s="46" t="s">
        <v>290</v>
      </c>
      <c r="D72" s="342"/>
      <c r="E72" s="343"/>
    </row>
    <row r="73" spans="1:5" x14ac:dyDescent="0.25">
      <c r="A73" s="34"/>
      <c r="B73" s="35"/>
      <c r="C73" s="33" t="str">
        <f>CONCATENATE("Cena par ",A72,"4. pozīciju bez PVN, EUR:")</f>
        <v>Cena par 11.4. pozīciju bez PVN, EUR:</v>
      </c>
      <c r="D73" s="348">
        <f>SUM(D93*E93,,D94*E94,D95*E95,D96*E96,)</f>
        <v>0</v>
      </c>
      <c r="E73" s="349"/>
    </row>
    <row r="74" spans="1:5" x14ac:dyDescent="0.25">
      <c r="A74" s="370"/>
      <c r="B74" s="371"/>
      <c r="C74" s="30" t="s">
        <v>14</v>
      </c>
      <c r="D74" s="332"/>
      <c r="E74" s="333"/>
    </row>
    <row r="75" spans="1:5" x14ac:dyDescent="0.25">
      <c r="A75" s="370"/>
      <c r="B75" s="371"/>
      <c r="C75" s="30" t="s">
        <v>15</v>
      </c>
      <c r="D75" s="332"/>
      <c r="E75" s="333"/>
    </row>
    <row r="76" spans="1:5" x14ac:dyDescent="0.25">
      <c r="A76" s="34"/>
      <c r="B76" s="35"/>
      <c r="C76" s="352" t="s">
        <v>13</v>
      </c>
      <c r="D76" s="353"/>
      <c r="E76" s="354"/>
    </row>
    <row r="77" spans="1:5" x14ac:dyDescent="0.25">
      <c r="A77" s="120" t="s">
        <v>731</v>
      </c>
      <c r="B77" s="22" t="s">
        <v>42</v>
      </c>
      <c r="C77" s="67" t="s">
        <v>69</v>
      </c>
      <c r="D77" s="24"/>
      <c r="E77" s="25"/>
    </row>
    <row r="78" spans="1:5" x14ac:dyDescent="0.25">
      <c r="A78" s="120" t="s">
        <v>731</v>
      </c>
      <c r="B78" s="22" t="s">
        <v>43</v>
      </c>
      <c r="C78" s="67" t="s">
        <v>104</v>
      </c>
      <c r="D78" s="24"/>
      <c r="E78" s="25"/>
    </row>
    <row r="79" spans="1:5" x14ac:dyDescent="0.25">
      <c r="A79" s="120" t="s">
        <v>731</v>
      </c>
      <c r="B79" s="22" t="s">
        <v>46</v>
      </c>
      <c r="C79" s="67" t="s">
        <v>105</v>
      </c>
      <c r="D79" s="24"/>
      <c r="E79" s="25"/>
    </row>
    <row r="80" spans="1:5" x14ac:dyDescent="0.25">
      <c r="A80" s="120" t="s">
        <v>731</v>
      </c>
      <c r="B80" s="22" t="s">
        <v>47</v>
      </c>
      <c r="C80" s="67" t="s">
        <v>112</v>
      </c>
      <c r="D80" s="24"/>
      <c r="E80" s="25"/>
    </row>
    <row r="81" spans="1:5" ht="25.5" x14ac:dyDescent="0.25">
      <c r="A81" s="120" t="s">
        <v>731</v>
      </c>
      <c r="B81" s="22" t="s">
        <v>550</v>
      </c>
      <c r="C81" s="67" t="s">
        <v>113</v>
      </c>
      <c r="D81" s="24"/>
      <c r="E81" s="25"/>
    </row>
    <row r="82" spans="1:5" x14ac:dyDescent="0.25">
      <c r="A82" s="120" t="s">
        <v>731</v>
      </c>
      <c r="B82" s="22" t="s">
        <v>672</v>
      </c>
      <c r="C82" s="67" t="s">
        <v>114</v>
      </c>
      <c r="D82" s="24"/>
      <c r="E82" s="25"/>
    </row>
    <row r="83" spans="1:5" x14ac:dyDescent="0.25">
      <c r="A83" s="120" t="s">
        <v>731</v>
      </c>
      <c r="B83" s="22" t="s">
        <v>673</v>
      </c>
      <c r="C83" s="67" t="s">
        <v>115</v>
      </c>
      <c r="D83" s="24"/>
      <c r="E83" s="25"/>
    </row>
    <row r="84" spans="1:5" x14ac:dyDescent="0.25">
      <c r="A84" s="120" t="s">
        <v>731</v>
      </c>
      <c r="B84" s="22" t="s">
        <v>674</v>
      </c>
      <c r="C84" s="78" t="s">
        <v>116</v>
      </c>
      <c r="D84" s="24"/>
      <c r="E84" s="25"/>
    </row>
    <row r="85" spans="1:5" x14ac:dyDescent="0.25">
      <c r="A85" s="120" t="s">
        <v>731</v>
      </c>
      <c r="B85" s="22" t="s">
        <v>675</v>
      </c>
      <c r="C85" s="78" t="s">
        <v>117</v>
      </c>
      <c r="D85" s="24"/>
      <c r="E85" s="25"/>
    </row>
    <row r="86" spans="1:5" x14ac:dyDescent="0.25">
      <c r="A86" s="120" t="s">
        <v>731</v>
      </c>
      <c r="B86" s="22" t="s">
        <v>676</v>
      </c>
      <c r="C86" s="78" t="s">
        <v>963</v>
      </c>
      <c r="D86" s="24"/>
      <c r="E86" s="25"/>
    </row>
    <row r="87" spans="1:5" x14ac:dyDescent="0.25">
      <c r="A87" s="120" t="s">
        <v>731</v>
      </c>
      <c r="B87" s="22" t="s">
        <v>677</v>
      </c>
      <c r="C87" s="78" t="s">
        <v>283</v>
      </c>
      <c r="D87" s="24"/>
      <c r="E87" s="25"/>
    </row>
    <row r="88" spans="1:5" x14ac:dyDescent="0.25">
      <c r="A88" s="120" t="s">
        <v>731</v>
      </c>
      <c r="B88" s="22" t="s">
        <v>678</v>
      </c>
      <c r="C88" s="67" t="s">
        <v>106</v>
      </c>
      <c r="D88" s="24"/>
      <c r="E88" s="25"/>
    </row>
    <row r="89" spans="1:5" x14ac:dyDescent="0.25">
      <c r="A89" s="120" t="s">
        <v>731</v>
      </c>
      <c r="B89" s="22" t="s">
        <v>679</v>
      </c>
      <c r="C89" s="67" t="s">
        <v>108</v>
      </c>
      <c r="D89" s="24"/>
      <c r="E89" s="25"/>
    </row>
    <row r="90" spans="1:5" x14ac:dyDescent="0.25">
      <c r="A90" s="120" t="s">
        <v>731</v>
      </c>
      <c r="B90" s="22" t="s">
        <v>680</v>
      </c>
      <c r="C90" s="67" t="s">
        <v>288</v>
      </c>
      <c r="D90" s="24"/>
      <c r="E90" s="25"/>
    </row>
    <row r="91" spans="1:5" x14ac:dyDescent="0.25">
      <c r="A91" s="120" t="s">
        <v>731</v>
      </c>
      <c r="B91" s="22" t="s">
        <v>681</v>
      </c>
      <c r="C91" s="67" t="s">
        <v>289</v>
      </c>
      <c r="D91" s="24"/>
      <c r="E91" s="25"/>
    </row>
    <row r="92" spans="1:5" ht="25.5" x14ac:dyDescent="0.25">
      <c r="A92" s="34"/>
      <c r="B92" s="35"/>
      <c r="C92" s="54" t="s">
        <v>57</v>
      </c>
      <c r="D92" s="55" t="s">
        <v>48</v>
      </c>
      <c r="E92" s="55" t="s">
        <v>56</v>
      </c>
    </row>
    <row r="93" spans="1:5" x14ac:dyDescent="0.25">
      <c r="A93" s="120" t="s">
        <v>731</v>
      </c>
      <c r="B93" s="22" t="s">
        <v>682</v>
      </c>
      <c r="C93" s="67" t="s">
        <v>106</v>
      </c>
      <c r="D93" s="24">
        <v>100</v>
      </c>
      <c r="E93" s="25"/>
    </row>
    <row r="94" spans="1:5" x14ac:dyDescent="0.25">
      <c r="A94" s="120" t="s">
        <v>731</v>
      </c>
      <c r="B94" s="22" t="s">
        <v>683</v>
      </c>
      <c r="C94" s="67" t="s">
        <v>108</v>
      </c>
      <c r="D94" s="24">
        <v>100</v>
      </c>
      <c r="E94" s="25"/>
    </row>
    <row r="95" spans="1:5" x14ac:dyDescent="0.25">
      <c r="A95" s="120" t="s">
        <v>731</v>
      </c>
      <c r="B95" s="22" t="s">
        <v>684</v>
      </c>
      <c r="C95" s="67" t="s">
        <v>109</v>
      </c>
      <c r="D95" s="24">
        <v>100</v>
      </c>
      <c r="E95" s="25"/>
    </row>
    <row r="96" spans="1:5" x14ac:dyDescent="0.25">
      <c r="A96" s="120" t="s">
        <v>731</v>
      </c>
      <c r="B96" s="22" t="s">
        <v>685</v>
      </c>
      <c r="C96" s="67" t="s">
        <v>111</v>
      </c>
      <c r="D96" s="24">
        <v>100</v>
      </c>
      <c r="E96" s="25"/>
    </row>
    <row r="97" spans="1:5" ht="25.5" x14ac:dyDescent="0.25">
      <c r="A97" s="122" t="s">
        <v>731</v>
      </c>
      <c r="B97" s="123" t="s">
        <v>444</v>
      </c>
      <c r="C97" s="46" t="s">
        <v>291</v>
      </c>
      <c r="D97" s="342"/>
      <c r="E97" s="343"/>
    </row>
    <row r="98" spans="1:5" x14ac:dyDescent="0.25">
      <c r="A98" s="34"/>
      <c r="B98" s="35"/>
      <c r="C98" s="33" t="str">
        <f>CONCATENATE("Cena par ",A97,"5. pozīciju bez PVN, EUR:")</f>
        <v>Cena par 11.5. pozīciju bez PVN, EUR:</v>
      </c>
      <c r="D98" s="348">
        <f>SUMPRODUCT(D114:D117,E114:E117)</f>
        <v>0</v>
      </c>
      <c r="E98" s="349"/>
    </row>
    <row r="99" spans="1:5" x14ac:dyDescent="0.25">
      <c r="A99" s="370"/>
      <c r="B99" s="371"/>
      <c r="C99" s="30" t="s">
        <v>14</v>
      </c>
      <c r="D99" s="332"/>
      <c r="E99" s="333"/>
    </row>
    <row r="100" spans="1:5" x14ac:dyDescent="0.25">
      <c r="A100" s="370"/>
      <c r="B100" s="371"/>
      <c r="C100" s="30" t="s">
        <v>15</v>
      </c>
      <c r="D100" s="332"/>
      <c r="E100" s="333"/>
    </row>
    <row r="101" spans="1:5" x14ac:dyDescent="0.25">
      <c r="A101" s="34"/>
      <c r="B101" s="35"/>
      <c r="C101" s="352" t="s">
        <v>13</v>
      </c>
      <c r="D101" s="353"/>
      <c r="E101" s="354"/>
    </row>
    <row r="102" spans="1:5" ht="25.5" x14ac:dyDescent="0.25">
      <c r="A102" s="120" t="s">
        <v>731</v>
      </c>
      <c r="B102" s="22" t="s">
        <v>607</v>
      </c>
      <c r="C102" s="67" t="s">
        <v>292</v>
      </c>
      <c r="D102" s="24"/>
      <c r="E102" s="25"/>
    </row>
    <row r="103" spans="1:5" x14ac:dyDescent="0.25">
      <c r="A103" s="120" t="s">
        <v>731</v>
      </c>
      <c r="B103" s="22" t="s">
        <v>609</v>
      </c>
      <c r="C103" s="67" t="s">
        <v>105</v>
      </c>
      <c r="D103" s="24"/>
      <c r="E103" s="25"/>
    </row>
    <row r="104" spans="1:5" x14ac:dyDescent="0.25">
      <c r="A104" s="120" t="s">
        <v>731</v>
      </c>
      <c r="B104" s="22" t="s">
        <v>611</v>
      </c>
      <c r="C104" s="67" t="s">
        <v>112</v>
      </c>
      <c r="D104" s="24"/>
      <c r="E104" s="25"/>
    </row>
    <row r="105" spans="1:5" ht="25.5" x14ac:dyDescent="0.25">
      <c r="A105" s="120" t="s">
        <v>731</v>
      </c>
      <c r="B105" s="22" t="s">
        <v>649</v>
      </c>
      <c r="C105" s="67" t="s">
        <v>113</v>
      </c>
      <c r="D105" s="24"/>
      <c r="E105" s="25"/>
    </row>
    <row r="106" spans="1:5" x14ac:dyDescent="0.25">
      <c r="A106" s="120" t="s">
        <v>731</v>
      </c>
      <c r="B106" s="22" t="s">
        <v>686</v>
      </c>
      <c r="C106" s="67" t="s">
        <v>964</v>
      </c>
      <c r="D106" s="24"/>
      <c r="E106" s="25"/>
    </row>
    <row r="107" spans="1:5" x14ac:dyDescent="0.25">
      <c r="A107" s="120" t="s">
        <v>731</v>
      </c>
      <c r="B107" s="22" t="s">
        <v>687</v>
      </c>
      <c r="C107" s="67" t="s">
        <v>115</v>
      </c>
      <c r="D107" s="24"/>
      <c r="E107" s="25"/>
    </row>
    <row r="108" spans="1:5" x14ac:dyDescent="0.25">
      <c r="A108" s="120" t="s">
        <v>731</v>
      </c>
      <c r="B108" s="22" t="s">
        <v>688</v>
      </c>
      <c r="C108" s="78" t="s">
        <v>283</v>
      </c>
      <c r="D108" s="24"/>
      <c r="E108" s="25"/>
    </row>
    <row r="109" spans="1:5" x14ac:dyDescent="0.25">
      <c r="A109" s="120" t="s">
        <v>731</v>
      </c>
      <c r="B109" s="22" t="s">
        <v>689</v>
      </c>
      <c r="C109" s="67" t="s">
        <v>107</v>
      </c>
      <c r="D109" s="24"/>
      <c r="E109" s="25"/>
    </row>
    <row r="110" spans="1:5" x14ac:dyDescent="0.25">
      <c r="A110" s="120" t="s">
        <v>731</v>
      </c>
      <c r="B110" s="22" t="s">
        <v>690</v>
      </c>
      <c r="C110" s="67" t="s">
        <v>293</v>
      </c>
      <c r="D110" s="24"/>
      <c r="E110" s="25"/>
    </row>
    <row r="111" spans="1:5" x14ac:dyDescent="0.25">
      <c r="A111" s="120" t="s">
        <v>731</v>
      </c>
      <c r="B111" s="22" t="s">
        <v>691</v>
      </c>
      <c r="C111" s="67" t="s">
        <v>110</v>
      </c>
      <c r="D111" s="24"/>
      <c r="E111" s="25"/>
    </row>
    <row r="112" spans="1:5" x14ac:dyDescent="0.25">
      <c r="A112" s="120" t="s">
        <v>731</v>
      </c>
      <c r="B112" s="22" t="s">
        <v>692</v>
      </c>
      <c r="C112" s="67" t="s">
        <v>294</v>
      </c>
      <c r="D112" s="24"/>
      <c r="E112" s="25"/>
    </row>
    <row r="113" spans="1:5" ht="25.5" x14ac:dyDescent="0.25">
      <c r="A113" s="34"/>
      <c r="B113" s="35"/>
      <c r="C113" s="54" t="s">
        <v>57</v>
      </c>
      <c r="D113" s="55" t="s">
        <v>48</v>
      </c>
      <c r="E113" s="55" t="s">
        <v>56</v>
      </c>
    </row>
    <row r="114" spans="1:5" x14ac:dyDescent="0.25">
      <c r="A114" s="120" t="s">
        <v>731</v>
      </c>
      <c r="B114" s="22" t="s">
        <v>692</v>
      </c>
      <c r="C114" s="67" t="s">
        <v>107</v>
      </c>
      <c r="D114" s="24">
        <v>100</v>
      </c>
      <c r="E114" s="25"/>
    </row>
    <row r="115" spans="1:5" x14ac:dyDescent="0.25">
      <c r="A115" s="120" t="s">
        <v>731</v>
      </c>
      <c r="B115" s="22" t="s">
        <v>693</v>
      </c>
      <c r="C115" s="67" t="s">
        <v>293</v>
      </c>
      <c r="D115" s="24">
        <v>200</v>
      </c>
      <c r="E115" s="25"/>
    </row>
    <row r="116" spans="1:5" x14ac:dyDescent="0.25">
      <c r="A116" s="120" t="s">
        <v>731</v>
      </c>
      <c r="B116" s="22" t="s">
        <v>694</v>
      </c>
      <c r="C116" s="67" t="s">
        <v>110</v>
      </c>
      <c r="D116" s="24">
        <v>200</v>
      </c>
      <c r="E116" s="25"/>
    </row>
    <row r="117" spans="1:5" x14ac:dyDescent="0.25">
      <c r="A117" s="120" t="s">
        <v>731</v>
      </c>
      <c r="B117" s="22" t="s">
        <v>695</v>
      </c>
      <c r="C117" s="67" t="s">
        <v>294</v>
      </c>
      <c r="D117" s="24">
        <v>100</v>
      </c>
      <c r="E117" s="25"/>
    </row>
    <row r="118" spans="1:5" x14ac:dyDescent="0.25">
      <c r="A118" s="122" t="s">
        <v>731</v>
      </c>
      <c r="B118" s="124" t="s">
        <v>446</v>
      </c>
      <c r="C118" s="46" t="s">
        <v>71</v>
      </c>
      <c r="D118" s="342"/>
      <c r="E118" s="343"/>
    </row>
    <row r="119" spans="1:5" x14ac:dyDescent="0.25">
      <c r="A119" s="370"/>
      <c r="B119" s="371"/>
      <c r="C119" s="30" t="s">
        <v>62</v>
      </c>
      <c r="D119" s="344">
        <v>100</v>
      </c>
      <c r="E119" s="345"/>
    </row>
    <row r="120" spans="1:5" x14ac:dyDescent="0.25">
      <c r="A120" s="370"/>
      <c r="B120" s="371"/>
      <c r="C120" s="30" t="s">
        <v>16</v>
      </c>
      <c r="D120" s="346">
        <v>0</v>
      </c>
      <c r="E120" s="347"/>
    </row>
    <row r="121" spans="1:5" x14ac:dyDescent="0.25">
      <c r="A121" s="34"/>
      <c r="B121" s="35"/>
      <c r="C121" s="33" t="str">
        <f>CONCATENATE("Cena par ",A118,"6. pozīciju bez PVN, EUR:")</f>
        <v>Cena par 11.6. pozīciju bez PVN, EUR:</v>
      </c>
      <c r="D121" s="348">
        <f>D119*D120</f>
        <v>0</v>
      </c>
      <c r="E121" s="349"/>
    </row>
    <row r="122" spans="1:5" x14ac:dyDescent="0.25">
      <c r="A122" s="370"/>
      <c r="B122" s="371"/>
      <c r="C122" s="30" t="s">
        <v>14</v>
      </c>
      <c r="D122" s="332"/>
      <c r="E122" s="333"/>
    </row>
    <row r="123" spans="1:5" x14ac:dyDescent="0.25">
      <c r="A123" s="370"/>
      <c r="B123" s="371"/>
      <c r="C123" s="30" t="s">
        <v>15</v>
      </c>
      <c r="D123" s="332"/>
      <c r="E123" s="333"/>
    </row>
    <row r="124" spans="1:5" x14ac:dyDescent="0.25">
      <c r="A124" s="34"/>
      <c r="B124" s="35"/>
      <c r="C124" s="352" t="s">
        <v>13</v>
      </c>
      <c r="D124" s="353"/>
      <c r="E124" s="354"/>
    </row>
    <row r="125" spans="1:5" ht="102" x14ac:dyDescent="0.25">
      <c r="A125" s="120" t="s">
        <v>731</v>
      </c>
      <c r="B125" s="22" t="s">
        <v>696</v>
      </c>
      <c r="C125" s="67" t="s">
        <v>1052</v>
      </c>
      <c r="D125" s="24"/>
      <c r="E125" s="25"/>
    </row>
    <row r="126" spans="1:5" x14ac:dyDescent="0.25">
      <c r="A126" s="120" t="s">
        <v>731</v>
      </c>
      <c r="B126" s="22" t="s">
        <v>697</v>
      </c>
      <c r="C126" s="67" t="s">
        <v>118</v>
      </c>
      <c r="D126" s="24"/>
      <c r="E126" s="25"/>
    </row>
    <row r="127" spans="1:5" x14ac:dyDescent="0.25">
      <c r="A127" s="120" t="s">
        <v>731</v>
      </c>
      <c r="B127" s="22" t="s">
        <v>698</v>
      </c>
      <c r="C127" s="198" t="s">
        <v>965</v>
      </c>
      <c r="D127" s="24"/>
      <c r="E127" s="25"/>
    </row>
    <row r="128" spans="1:5" x14ac:dyDescent="0.25">
      <c r="A128" s="122" t="s">
        <v>731</v>
      </c>
      <c r="B128" s="123" t="s">
        <v>448</v>
      </c>
      <c r="C128" s="46" t="s">
        <v>119</v>
      </c>
      <c r="D128" s="342"/>
      <c r="E128" s="343"/>
    </row>
    <row r="129" spans="1:5" x14ac:dyDescent="0.25">
      <c r="A129" s="34"/>
      <c r="B129" s="35"/>
      <c r="C129" s="33" t="str">
        <f>CONCATENATE("Cena par ",A128,"7. pozīciju bez PVN, EUR:")</f>
        <v>Cena par 11.7. pozīciju bez PVN, EUR:</v>
      </c>
      <c r="D129" s="348">
        <f>SUM(D141*E141,D142*E142,D143*E143,D144*E144,D145*E145)</f>
        <v>0</v>
      </c>
      <c r="E129" s="349"/>
    </row>
    <row r="130" spans="1:5" x14ac:dyDescent="0.25">
      <c r="A130" s="370"/>
      <c r="B130" s="371"/>
      <c r="C130" s="30" t="s">
        <v>14</v>
      </c>
      <c r="D130" s="332"/>
      <c r="E130" s="333"/>
    </row>
    <row r="131" spans="1:5" x14ac:dyDescent="0.25">
      <c r="A131" s="370"/>
      <c r="B131" s="371"/>
      <c r="C131" s="30" t="s">
        <v>15</v>
      </c>
      <c r="D131" s="332"/>
      <c r="E131" s="333"/>
    </row>
    <row r="132" spans="1:5" x14ac:dyDescent="0.25">
      <c r="A132" s="34"/>
      <c r="B132" s="35"/>
      <c r="C132" s="352" t="s">
        <v>13</v>
      </c>
      <c r="D132" s="353"/>
      <c r="E132" s="354"/>
    </row>
    <row r="133" spans="1:5" x14ac:dyDescent="0.25">
      <c r="A133" s="120" t="s">
        <v>731</v>
      </c>
      <c r="B133" s="22" t="s">
        <v>699</v>
      </c>
      <c r="C133" s="67" t="s">
        <v>120</v>
      </c>
      <c r="D133" s="24"/>
      <c r="E133" s="25"/>
    </row>
    <row r="134" spans="1:5" x14ac:dyDescent="0.25">
      <c r="A134" s="120" t="s">
        <v>731</v>
      </c>
      <c r="B134" s="22" t="s">
        <v>700</v>
      </c>
      <c r="C134" s="78" t="s">
        <v>283</v>
      </c>
      <c r="D134" s="24"/>
      <c r="E134" s="25"/>
    </row>
    <row r="135" spans="1:5" x14ac:dyDescent="0.25">
      <c r="A135" s="120" t="s">
        <v>731</v>
      </c>
      <c r="B135" s="22" t="s">
        <v>701</v>
      </c>
      <c r="C135" s="67" t="s">
        <v>121</v>
      </c>
      <c r="D135" s="24"/>
      <c r="E135" s="25"/>
    </row>
    <row r="136" spans="1:5" x14ac:dyDescent="0.25">
      <c r="A136" s="120" t="s">
        <v>731</v>
      </c>
      <c r="B136" s="22" t="s">
        <v>702</v>
      </c>
      <c r="C136" s="67" t="s">
        <v>122</v>
      </c>
      <c r="D136" s="24"/>
      <c r="E136" s="25"/>
    </row>
    <row r="137" spans="1:5" x14ac:dyDescent="0.25">
      <c r="A137" s="120" t="s">
        <v>731</v>
      </c>
      <c r="B137" s="22" t="s">
        <v>703</v>
      </c>
      <c r="C137" s="67" t="s">
        <v>123</v>
      </c>
      <c r="D137" s="24"/>
      <c r="E137" s="25"/>
    </row>
    <row r="138" spans="1:5" x14ac:dyDescent="0.25">
      <c r="A138" s="120" t="s">
        <v>731</v>
      </c>
      <c r="B138" s="22" t="s">
        <v>704</v>
      </c>
      <c r="C138" s="67" t="s">
        <v>124</v>
      </c>
      <c r="D138" s="24"/>
      <c r="E138" s="25"/>
    </row>
    <row r="139" spans="1:5" x14ac:dyDescent="0.25">
      <c r="A139" s="120" t="s">
        <v>731</v>
      </c>
      <c r="B139" s="22" t="s">
        <v>705</v>
      </c>
      <c r="C139" s="67" t="s">
        <v>125</v>
      </c>
      <c r="D139" s="24"/>
      <c r="E139" s="25"/>
    </row>
    <row r="140" spans="1:5" ht="25.5" x14ac:dyDescent="0.25">
      <c r="A140" s="47"/>
      <c r="B140" s="35"/>
      <c r="C140" s="54" t="s">
        <v>57</v>
      </c>
      <c r="D140" s="55" t="s">
        <v>48</v>
      </c>
      <c r="E140" s="55" t="s">
        <v>56</v>
      </c>
    </row>
    <row r="141" spans="1:5" x14ac:dyDescent="0.25">
      <c r="A141" s="120" t="s">
        <v>731</v>
      </c>
      <c r="B141" s="22" t="s">
        <v>706</v>
      </c>
      <c r="C141" s="67" t="s">
        <v>121</v>
      </c>
      <c r="D141" s="24">
        <v>350</v>
      </c>
      <c r="E141" s="25"/>
    </row>
    <row r="142" spans="1:5" x14ac:dyDescent="0.25">
      <c r="A142" s="120" t="s">
        <v>731</v>
      </c>
      <c r="B142" s="22" t="s">
        <v>707</v>
      </c>
      <c r="C142" s="67" t="s">
        <v>122</v>
      </c>
      <c r="D142" s="24">
        <v>50</v>
      </c>
      <c r="E142" s="25"/>
    </row>
    <row r="143" spans="1:5" x14ac:dyDescent="0.25">
      <c r="A143" s="120" t="s">
        <v>731</v>
      </c>
      <c r="B143" s="22" t="s">
        <v>708</v>
      </c>
      <c r="C143" s="67" t="s">
        <v>123</v>
      </c>
      <c r="D143" s="24">
        <v>50</v>
      </c>
      <c r="E143" s="25"/>
    </row>
    <row r="144" spans="1:5" x14ac:dyDescent="0.25">
      <c r="A144" s="120" t="s">
        <v>731</v>
      </c>
      <c r="B144" s="22" t="s">
        <v>709</v>
      </c>
      <c r="C144" s="67" t="s">
        <v>124</v>
      </c>
      <c r="D144" s="24">
        <v>300</v>
      </c>
      <c r="E144" s="25"/>
    </row>
    <row r="145" spans="1:5" x14ac:dyDescent="0.25">
      <c r="A145" s="120" t="s">
        <v>731</v>
      </c>
      <c r="B145" s="22" t="s">
        <v>710</v>
      </c>
      <c r="C145" s="67" t="s">
        <v>125</v>
      </c>
      <c r="D145" s="24">
        <v>200</v>
      </c>
      <c r="E145" s="25"/>
    </row>
    <row r="146" spans="1:5" x14ac:dyDescent="0.25">
      <c r="A146" s="379"/>
      <c r="B146" s="349"/>
      <c r="C146" s="33" t="str">
        <f>CONCATENATE("Vērtējamā cena par ",A2," pozīciju kopā bez PVN, EUR:")</f>
        <v>Vērtējamā cena par 11. pozīciju kopā bez PVN, EUR:</v>
      </c>
      <c r="D146" s="348"/>
      <c r="E146" s="349"/>
    </row>
  </sheetData>
  <mergeCells count="57">
    <mergeCell ref="C132:E132"/>
    <mergeCell ref="A146:B146"/>
    <mergeCell ref="D146:E146"/>
    <mergeCell ref="C124:E124"/>
    <mergeCell ref="D128:E128"/>
    <mergeCell ref="D129:E129"/>
    <mergeCell ref="A130:B130"/>
    <mergeCell ref="D130:E130"/>
    <mergeCell ref="A131:B131"/>
    <mergeCell ref="D131:E131"/>
    <mergeCell ref="A123:B123"/>
    <mergeCell ref="D123:E123"/>
    <mergeCell ref="A100:B100"/>
    <mergeCell ref="D100:E100"/>
    <mergeCell ref="C101:E101"/>
    <mergeCell ref="D118:E118"/>
    <mergeCell ref="A119:B119"/>
    <mergeCell ref="D119:E119"/>
    <mergeCell ref="A120:B120"/>
    <mergeCell ref="D120:E120"/>
    <mergeCell ref="D121:E121"/>
    <mergeCell ref="A122:B122"/>
    <mergeCell ref="D122:E122"/>
    <mergeCell ref="A99:B99"/>
    <mergeCell ref="D99:E99"/>
    <mergeCell ref="A48:B48"/>
    <mergeCell ref="D48:E48"/>
    <mergeCell ref="C49:E49"/>
    <mergeCell ref="D72:E72"/>
    <mergeCell ref="D73:E73"/>
    <mergeCell ref="A74:B74"/>
    <mergeCell ref="D74:E74"/>
    <mergeCell ref="A75:B75"/>
    <mergeCell ref="D75:E75"/>
    <mergeCell ref="C76:E76"/>
    <mergeCell ref="D97:E97"/>
    <mergeCell ref="D98:E98"/>
    <mergeCell ref="A47:B47"/>
    <mergeCell ref="D47:E47"/>
    <mergeCell ref="A6:B6"/>
    <mergeCell ref="D6:E6"/>
    <mergeCell ref="C7:E7"/>
    <mergeCell ref="D25:E25"/>
    <mergeCell ref="D26:E26"/>
    <mergeCell ref="A27:B27"/>
    <mergeCell ref="D27:E27"/>
    <mergeCell ref="A28:B28"/>
    <mergeCell ref="D28:E28"/>
    <mergeCell ref="C29:E29"/>
    <mergeCell ref="D45:E45"/>
    <mergeCell ref="D46:E46"/>
    <mergeCell ref="A1:B1"/>
    <mergeCell ref="D2:E2"/>
    <mergeCell ref="D3:E3"/>
    <mergeCell ref="D4:E4"/>
    <mergeCell ref="A5:B5"/>
    <mergeCell ref="D5:E5"/>
  </mergeCells>
  <pageMargins left="0.7" right="0.7" top="0.75" bottom="0.75" header="0.3" footer="0.3"/>
  <pageSetup paperSize="9"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9"/>
  <sheetViews>
    <sheetView topLeftCell="A118" workbookViewId="0">
      <selection activeCell="K149" sqref="K149"/>
    </sheetView>
  </sheetViews>
  <sheetFormatPr defaultRowHeight="14.25" x14ac:dyDescent="0.2"/>
  <cols>
    <col min="1" max="2" width="9.140625" style="11"/>
    <col min="3" max="3" width="65.5703125" style="11" customWidth="1"/>
    <col min="4" max="5" width="15.28515625" style="289" customWidth="1"/>
    <col min="6" max="16384" width="9.140625" style="11"/>
  </cols>
  <sheetData>
    <row r="1" spans="1:5" ht="38.25" x14ac:dyDescent="0.2">
      <c r="A1" s="365" t="s">
        <v>7</v>
      </c>
      <c r="B1" s="365"/>
      <c r="C1" s="296" t="s">
        <v>8</v>
      </c>
      <c r="D1" s="16" t="s">
        <v>19</v>
      </c>
      <c r="E1" s="16" t="s">
        <v>20</v>
      </c>
    </row>
    <row r="2" spans="1:5" x14ac:dyDescent="0.2">
      <c r="A2" s="44" t="s">
        <v>452</v>
      </c>
      <c r="B2" s="109" t="s">
        <v>1182</v>
      </c>
      <c r="C2" s="133" t="s">
        <v>126</v>
      </c>
      <c r="D2" s="368"/>
      <c r="E2" s="369"/>
    </row>
    <row r="3" spans="1:5" ht="25.5" x14ac:dyDescent="0.2">
      <c r="A3" s="383">
        <v>12.1</v>
      </c>
      <c r="B3" s="384"/>
      <c r="C3" s="46" t="s">
        <v>127</v>
      </c>
      <c r="D3" s="342"/>
      <c r="E3" s="343"/>
    </row>
    <row r="4" spans="1:5" x14ac:dyDescent="0.2">
      <c r="A4" s="370"/>
      <c r="B4" s="371"/>
      <c r="C4" s="30" t="s">
        <v>48</v>
      </c>
      <c r="D4" s="344">
        <v>300</v>
      </c>
      <c r="E4" s="345"/>
    </row>
    <row r="5" spans="1:5" x14ac:dyDescent="0.2">
      <c r="A5" s="370"/>
      <c r="B5" s="371"/>
      <c r="C5" s="30" t="s">
        <v>16</v>
      </c>
      <c r="D5" s="346">
        <v>0</v>
      </c>
      <c r="E5" s="347"/>
    </row>
    <row r="6" spans="1:5" x14ac:dyDescent="0.2">
      <c r="A6" s="34"/>
      <c r="B6" s="35"/>
      <c r="C6" s="33" t="str">
        <f>CONCATENATE("Cena par ",A3," pozīciju bez PVN, EUR:")</f>
        <v>Cena par 12.1 pozīciju bez PVN, EUR:</v>
      </c>
      <c r="D6" s="348">
        <f>D4*D5</f>
        <v>0</v>
      </c>
      <c r="E6" s="349"/>
    </row>
    <row r="7" spans="1:5" x14ac:dyDescent="0.2">
      <c r="A7" s="370"/>
      <c r="B7" s="371"/>
      <c r="C7" s="30" t="s">
        <v>14</v>
      </c>
      <c r="D7" s="332"/>
      <c r="E7" s="333"/>
    </row>
    <row r="8" spans="1:5" x14ac:dyDescent="0.2">
      <c r="A8" s="370"/>
      <c r="B8" s="371"/>
      <c r="C8" s="30" t="s">
        <v>15</v>
      </c>
      <c r="D8" s="332"/>
      <c r="E8" s="333"/>
    </row>
    <row r="9" spans="1:5" x14ac:dyDescent="0.2">
      <c r="A9" s="34"/>
      <c r="B9" s="35"/>
      <c r="C9" s="352" t="s">
        <v>13</v>
      </c>
      <c r="D9" s="353"/>
      <c r="E9" s="354"/>
    </row>
    <row r="10" spans="1:5" x14ac:dyDescent="0.2">
      <c r="A10" s="125" t="s">
        <v>452</v>
      </c>
      <c r="B10" s="22">
        <v>1.1000000000000001</v>
      </c>
      <c r="C10" s="67" t="s">
        <v>69</v>
      </c>
      <c r="D10" s="24"/>
      <c r="E10" s="25"/>
    </row>
    <row r="11" spans="1:5" x14ac:dyDescent="0.2">
      <c r="A11" s="125" t="s">
        <v>452</v>
      </c>
      <c r="B11" s="22">
        <v>1.2</v>
      </c>
      <c r="C11" s="67" t="s">
        <v>1053</v>
      </c>
      <c r="D11" s="24"/>
      <c r="E11" s="25"/>
    </row>
    <row r="12" spans="1:5" x14ac:dyDescent="0.2">
      <c r="A12" s="125" t="s">
        <v>452</v>
      </c>
      <c r="B12" s="22">
        <v>1.3</v>
      </c>
      <c r="C12" s="67" t="s">
        <v>408</v>
      </c>
      <c r="D12" s="24"/>
      <c r="E12" s="25"/>
    </row>
    <row r="13" spans="1:5" x14ac:dyDescent="0.2">
      <c r="A13" s="125" t="s">
        <v>452</v>
      </c>
      <c r="B13" s="22">
        <v>1.4</v>
      </c>
      <c r="C13" s="26" t="s">
        <v>129</v>
      </c>
      <c r="D13" s="24"/>
      <c r="E13" s="25"/>
    </row>
    <row r="14" spans="1:5" x14ac:dyDescent="0.2">
      <c r="A14" s="125" t="s">
        <v>452</v>
      </c>
      <c r="B14" s="22">
        <v>1.5</v>
      </c>
      <c r="C14" s="26" t="s">
        <v>130</v>
      </c>
      <c r="D14" s="24"/>
      <c r="E14" s="25"/>
    </row>
    <row r="15" spans="1:5" x14ac:dyDescent="0.2">
      <c r="A15" s="125" t="s">
        <v>452</v>
      </c>
      <c r="B15" s="22">
        <v>1.6</v>
      </c>
      <c r="C15" s="26" t="s">
        <v>131</v>
      </c>
      <c r="D15" s="24"/>
      <c r="E15" s="25"/>
    </row>
    <row r="16" spans="1:5" ht="25.5" x14ac:dyDescent="0.2">
      <c r="A16" s="125" t="s">
        <v>452</v>
      </c>
      <c r="B16" s="22">
        <v>1.7</v>
      </c>
      <c r="C16" s="26" t="s">
        <v>132</v>
      </c>
      <c r="D16" s="24"/>
      <c r="E16" s="25"/>
    </row>
    <row r="17" spans="1:5" x14ac:dyDescent="0.2">
      <c r="A17" s="125" t="s">
        <v>452</v>
      </c>
      <c r="B17" s="22">
        <v>1.8</v>
      </c>
      <c r="C17" s="67" t="s">
        <v>133</v>
      </c>
      <c r="D17" s="24"/>
      <c r="E17" s="25"/>
    </row>
    <row r="18" spans="1:5" x14ac:dyDescent="0.2">
      <c r="A18" s="125" t="s">
        <v>452</v>
      </c>
      <c r="B18" s="22">
        <v>1.9</v>
      </c>
      <c r="C18" s="78" t="s">
        <v>134</v>
      </c>
      <c r="D18" s="61"/>
      <c r="E18" s="49"/>
    </row>
    <row r="19" spans="1:5" ht="25.5" x14ac:dyDescent="0.2">
      <c r="A19" s="383">
        <v>12.2</v>
      </c>
      <c r="B19" s="384"/>
      <c r="C19" s="46" t="s">
        <v>135</v>
      </c>
      <c r="D19" s="342"/>
      <c r="E19" s="343"/>
    </row>
    <row r="20" spans="1:5" x14ac:dyDescent="0.2">
      <c r="A20" s="370"/>
      <c r="B20" s="371"/>
      <c r="C20" s="30" t="s">
        <v>48</v>
      </c>
      <c r="D20" s="344">
        <v>300</v>
      </c>
      <c r="E20" s="345"/>
    </row>
    <row r="21" spans="1:5" x14ac:dyDescent="0.2">
      <c r="A21" s="370"/>
      <c r="B21" s="371"/>
      <c r="C21" s="30" t="s">
        <v>16</v>
      </c>
      <c r="D21" s="346">
        <v>0</v>
      </c>
      <c r="E21" s="347"/>
    </row>
    <row r="22" spans="1:5" x14ac:dyDescent="0.2">
      <c r="A22" s="34"/>
      <c r="B22" s="35"/>
      <c r="C22" s="33" t="str">
        <f>CONCATENATE("Cena par ",A19," pozīciju bez PVN, EUR:")</f>
        <v>Cena par 12.2 pozīciju bez PVN, EUR:</v>
      </c>
      <c r="D22" s="348">
        <f>D20*D21</f>
        <v>0</v>
      </c>
      <c r="E22" s="349"/>
    </row>
    <row r="23" spans="1:5" x14ac:dyDescent="0.2">
      <c r="A23" s="370"/>
      <c r="B23" s="371"/>
      <c r="C23" s="30" t="s">
        <v>14</v>
      </c>
      <c r="D23" s="332"/>
      <c r="E23" s="333"/>
    </row>
    <row r="24" spans="1:5" x14ac:dyDescent="0.2">
      <c r="A24" s="370"/>
      <c r="B24" s="371"/>
      <c r="C24" s="30" t="s">
        <v>15</v>
      </c>
      <c r="D24" s="332"/>
      <c r="E24" s="333"/>
    </row>
    <row r="25" spans="1:5" x14ac:dyDescent="0.2">
      <c r="A25" s="34"/>
      <c r="B25" s="35"/>
      <c r="C25" s="352" t="s">
        <v>13</v>
      </c>
      <c r="D25" s="353"/>
      <c r="E25" s="354"/>
    </row>
    <row r="26" spans="1:5" ht="27.75" customHeight="1" x14ac:dyDescent="0.2">
      <c r="A26" s="125" t="s">
        <v>452</v>
      </c>
      <c r="B26" s="295">
        <v>2.1</v>
      </c>
      <c r="C26" s="67" t="s">
        <v>136</v>
      </c>
      <c r="D26" s="24"/>
      <c r="E26" s="25"/>
    </row>
    <row r="27" spans="1:5" x14ac:dyDescent="0.2">
      <c r="A27" s="125" t="s">
        <v>452</v>
      </c>
      <c r="B27" s="22">
        <v>2.2000000000000002</v>
      </c>
      <c r="C27" s="67" t="s">
        <v>139</v>
      </c>
      <c r="D27" s="24"/>
      <c r="E27" s="25"/>
    </row>
    <row r="28" spans="1:5" x14ac:dyDescent="0.2">
      <c r="A28" s="125" t="s">
        <v>452</v>
      </c>
      <c r="B28" s="22">
        <v>2.2999999999999998</v>
      </c>
      <c r="C28" s="67" t="s">
        <v>137</v>
      </c>
      <c r="D28" s="24"/>
      <c r="E28" s="25"/>
    </row>
    <row r="29" spans="1:5" ht="25.5" x14ac:dyDescent="0.2">
      <c r="A29" s="383">
        <v>12.3</v>
      </c>
      <c r="B29" s="384"/>
      <c r="C29" s="46" t="s">
        <v>138</v>
      </c>
      <c r="D29" s="342"/>
      <c r="E29" s="343"/>
    </row>
    <row r="30" spans="1:5" x14ac:dyDescent="0.2">
      <c r="A30" s="370"/>
      <c r="B30" s="371"/>
      <c r="C30" s="30" t="s">
        <v>48</v>
      </c>
      <c r="D30" s="344">
        <v>300</v>
      </c>
      <c r="E30" s="345"/>
    </row>
    <row r="31" spans="1:5" x14ac:dyDescent="0.2">
      <c r="A31" s="370"/>
      <c r="B31" s="371"/>
      <c r="C31" s="30" t="s">
        <v>16</v>
      </c>
      <c r="D31" s="346">
        <v>0</v>
      </c>
      <c r="E31" s="347"/>
    </row>
    <row r="32" spans="1:5" x14ac:dyDescent="0.2">
      <c r="A32" s="34"/>
      <c r="B32" s="35"/>
      <c r="C32" s="33" t="str">
        <f>CONCATENATE("Cena par ",A29," pozīciju bez PVN, EUR:")</f>
        <v>Cena par 12.3 pozīciju bez PVN, EUR:</v>
      </c>
      <c r="D32" s="348">
        <f>D30*D31</f>
        <v>0</v>
      </c>
      <c r="E32" s="349"/>
    </row>
    <row r="33" spans="1:5" x14ac:dyDescent="0.2">
      <c r="A33" s="370"/>
      <c r="B33" s="371"/>
      <c r="C33" s="30" t="s">
        <v>14</v>
      </c>
      <c r="D33" s="332"/>
      <c r="E33" s="333"/>
    </row>
    <row r="34" spans="1:5" x14ac:dyDescent="0.2">
      <c r="A34" s="370"/>
      <c r="B34" s="371"/>
      <c r="C34" s="30" t="s">
        <v>15</v>
      </c>
      <c r="D34" s="332"/>
      <c r="E34" s="333"/>
    </row>
    <row r="35" spans="1:5" x14ac:dyDescent="0.2">
      <c r="A35" s="34"/>
      <c r="B35" s="35"/>
      <c r="C35" s="352" t="s">
        <v>13</v>
      </c>
      <c r="D35" s="353"/>
      <c r="E35" s="354"/>
    </row>
    <row r="36" spans="1:5" x14ac:dyDescent="0.2">
      <c r="A36" s="125" t="s">
        <v>452</v>
      </c>
      <c r="B36" s="67">
        <v>3.1</v>
      </c>
      <c r="C36" s="67" t="s">
        <v>146</v>
      </c>
      <c r="D36" s="24"/>
      <c r="E36" s="25"/>
    </row>
    <row r="37" spans="1:5" x14ac:dyDescent="0.2">
      <c r="A37" s="125" t="s">
        <v>452</v>
      </c>
      <c r="B37" s="67">
        <v>3.2</v>
      </c>
      <c r="C37" s="67" t="s">
        <v>140</v>
      </c>
      <c r="D37" s="24"/>
      <c r="E37" s="25"/>
    </row>
    <row r="38" spans="1:5" ht="25.5" x14ac:dyDescent="0.2">
      <c r="A38" s="125" t="s">
        <v>452</v>
      </c>
      <c r="B38" s="67">
        <v>3.3</v>
      </c>
      <c r="C38" s="67" t="s">
        <v>141</v>
      </c>
      <c r="D38" s="24"/>
      <c r="E38" s="25"/>
    </row>
    <row r="39" spans="1:5" ht="25.5" x14ac:dyDescent="0.2">
      <c r="A39" s="125" t="s">
        <v>452</v>
      </c>
      <c r="B39" s="67">
        <v>3.4</v>
      </c>
      <c r="C39" s="26" t="s">
        <v>142</v>
      </c>
      <c r="D39" s="24"/>
      <c r="E39" s="25"/>
    </row>
    <row r="40" spans="1:5" x14ac:dyDescent="0.2">
      <c r="A40" s="125" t="s">
        <v>452</v>
      </c>
      <c r="B40" s="67">
        <v>3.5</v>
      </c>
      <c r="C40" s="26" t="s">
        <v>143</v>
      </c>
      <c r="D40" s="24"/>
      <c r="E40" s="25"/>
    </row>
    <row r="41" spans="1:5" ht="25.5" x14ac:dyDescent="0.2">
      <c r="A41" s="125" t="s">
        <v>452</v>
      </c>
      <c r="B41" s="67">
        <v>3.6</v>
      </c>
      <c r="C41" s="26" t="s">
        <v>144</v>
      </c>
      <c r="D41" s="24"/>
      <c r="E41" s="25"/>
    </row>
    <row r="42" spans="1:5" x14ac:dyDescent="0.2">
      <c r="A42" s="125" t="s">
        <v>452</v>
      </c>
      <c r="B42" s="67">
        <v>3.7</v>
      </c>
      <c r="C42" s="26" t="s">
        <v>145</v>
      </c>
      <c r="D42" s="24"/>
      <c r="E42" s="25"/>
    </row>
    <row r="43" spans="1:5" ht="25.5" x14ac:dyDescent="0.2">
      <c r="A43" s="383">
        <v>12.4</v>
      </c>
      <c r="B43" s="384"/>
      <c r="C43" s="46" t="s">
        <v>147</v>
      </c>
      <c r="D43" s="342"/>
      <c r="E43" s="343"/>
    </row>
    <row r="44" spans="1:5" x14ac:dyDescent="0.2">
      <c r="A44" s="34"/>
      <c r="B44" s="35"/>
      <c r="C44" s="33" t="str">
        <f>CONCATENATE("Cena par ",A43," pozīciju bez PVN, EUR:")</f>
        <v>Cena par 12.4 pozīciju bez PVN, EUR:</v>
      </c>
      <c r="D44" s="348">
        <f>SUM(D55*E55,D56*E56,D57*E57)</f>
        <v>0</v>
      </c>
      <c r="E44" s="349"/>
    </row>
    <row r="45" spans="1:5" x14ac:dyDescent="0.2">
      <c r="A45" s="370"/>
      <c r="B45" s="371"/>
      <c r="C45" s="30" t="s">
        <v>14</v>
      </c>
      <c r="D45" s="332"/>
      <c r="E45" s="333"/>
    </row>
    <row r="46" spans="1:5" x14ac:dyDescent="0.2">
      <c r="A46" s="370"/>
      <c r="B46" s="371"/>
      <c r="C46" s="30" t="s">
        <v>15</v>
      </c>
      <c r="D46" s="332"/>
      <c r="E46" s="333"/>
    </row>
    <row r="47" spans="1:5" x14ac:dyDescent="0.2">
      <c r="A47" s="34"/>
      <c r="B47" s="35"/>
      <c r="C47" s="352" t="s">
        <v>13</v>
      </c>
      <c r="D47" s="353"/>
      <c r="E47" s="354"/>
    </row>
    <row r="48" spans="1:5" ht="25.5" x14ac:dyDescent="0.2">
      <c r="A48" s="125" t="s">
        <v>452</v>
      </c>
      <c r="B48" s="67">
        <v>4.0999999999999996</v>
      </c>
      <c r="C48" s="67" t="s">
        <v>148</v>
      </c>
      <c r="D48" s="24"/>
      <c r="E48" s="25"/>
    </row>
    <row r="49" spans="1:5" x14ac:dyDescent="0.2">
      <c r="A49" s="125" t="s">
        <v>452</v>
      </c>
      <c r="B49" s="67">
        <v>4.2</v>
      </c>
      <c r="C49" s="67" t="s">
        <v>70</v>
      </c>
      <c r="D49" s="24"/>
      <c r="E49" s="25"/>
    </row>
    <row r="50" spans="1:5" x14ac:dyDescent="0.2">
      <c r="A50" s="125" t="s">
        <v>452</v>
      </c>
      <c r="B50" s="67">
        <v>4.3</v>
      </c>
      <c r="C50" s="78" t="s">
        <v>283</v>
      </c>
      <c r="D50" s="24"/>
      <c r="E50" s="25"/>
    </row>
    <row r="51" spans="1:5" x14ac:dyDescent="0.2">
      <c r="A51" s="125" t="s">
        <v>452</v>
      </c>
      <c r="B51" s="67">
        <v>4.4000000000000004</v>
      </c>
      <c r="C51" s="26" t="s">
        <v>137</v>
      </c>
      <c r="D51" s="24"/>
      <c r="E51" s="25"/>
    </row>
    <row r="52" spans="1:5" x14ac:dyDescent="0.2">
      <c r="A52" s="125" t="s">
        <v>452</v>
      </c>
      <c r="B52" s="67">
        <v>4.5</v>
      </c>
      <c r="C52" s="26" t="s">
        <v>149</v>
      </c>
      <c r="D52" s="24"/>
      <c r="E52" s="25"/>
    </row>
    <row r="53" spans="1:5" x14ac:dyDescent="0.2">
      <c r="A53" s="125" t="s">
        <v>452</v>
      </c>
      <c r="B53" s="67">
        <v>4.5999999999999996</v>
      </c>
      <c r="C53" s="26" t="s">
        <v>150</v>
      </c>
      <c r="D53" s="24"/>
      <c r="E53" s="25"/>
    </row>
    <row r="54" spans="1:5" ht="38.25" x14ac:dyDescent="0.2">
      <c r="A54" s="34"/>
      <c r="B54" s="35"/>
      <c r="C54" s="54" t="s">
        <v>57</v>
      </c>
      <c r="D54" s="55" t="s">
        <v>48</v>
      </c>
      <c r="E54" s="55" t="s">
        <v>56</v>
      </c>
    </row>
    <row r="55" spans="1:5" x14ac:dyDescent="0.2">
      <c r="A55" s="125" t="s">
        <v>452</v>
      </c>
      <c r="B55" s="22">
        <v>4.7</v>
      </c>
      <c r="C55" s="26" t="s">
        <v>137</v>
      </c>
      <c r="D55" s="24">
        <v>50</v>
      </c>
      <c r="E55" s="25"/>
    </row>
    <row r="56" spans="1:5" x14ac:dyDescent="0.2">
      <c r="A56" s="125" t="s">
        <v>452</v>
      </c>
      <c r="B56" s="22">
        <v>4.8</v>
      </c>
      <c r="C56" s="26" t="s">
        <v>149</v>
      </c>
      <c r="D56" s="24">
        <v>300</v>
      </c>
      <c r="E56" s="25"/>
    </row>
    <row r="57" spans="1:5" x14ac:dyDescent="0.2">
      <c r="A57" s="125" t="s">
        <v>452</v>
      </c>
      <c r="B57" s="22">
        <v>4.9000000000000004</v>
      </c>
      <c r="C57" s="26" t="s">
        <v>150</v>
      </c>
      <c r="D57" s="24">
        <v>300</v>
      </c>
      <c r="E57" s="25"/>
    </row>
    <row r="58" spans="1:5" ht="25.5" x14ac:dyDescent="0.2">
      <c r="A58" s="383">
        <v>12.5</v>
      </c>
      <c r="B58" s="384"/>
      <c r="C58" s="46" t="s">
        <v>151</v>
      </c>
      <c r="D58" s="342"/>
      <c r="E58" s="343"/>
    </row>
    <row r="59" spans="1:5" x14ac:dyDescent="0.2">
      <c r="A59" s="34"/>
      <c r="B59" s="35"/>
      <c r="C59" s="33" t="str">
        <f>CONCATENATE("Cena par ",A58," pozīciju bez PVN, EUR:")</f>
        <v>Cena par 12.5 pozīciju bez PVN, EUR:</v>
      </c>
      <c r="D59" s="348">
        <f>SUM(D74*E74,D75*E75,D76*E76)</f>
        <v>0</v>
      </c>
      <c r="E59" s="349"/>
    </row>
    <row r="60" spans="1:5" x14ac:dyDescent="0.2">
      <c r="A60" s="370"/>
      <c r="B60" s="371"/>
      <c r="C60" s="30" t="s">
        <v>14</v>
      </c>
      <c r="D60" s="332"/>
      <c r="E60" s="333"/>
    </row>
    <row r="61" spans="1:5" x14ac:dyDescent="0.2">
      <c r="A61" s="370"/>
      <c r="B61" s="371"/>
      <c r="C61" s="30" t="s">
        <v>15</v>
      </c>
      <c r="D61" s="332"/>
      <c r="E61" s="333"/>
    </row>
    <row r="62" spans="1:5" x14ac:dyDescent="0.2">
      <c r="A62" s="34"/>
      <c r="B62" s="35"/>
      <c r="C62" s="352" t="s">
        <v>13</v>
      </c>
      <c r="D62" s="353"/>
      <c r="E62" s="354"/>
    </row>
    <row r="63" spans="1:5" x14ac:dyDescent="0.2">
      <c r="A63" s="125" t="s">
        <v>452</v>
      </c>
      <c r="B63" s="22">
        <v>5.0999999999999996</v>
      </c>
      <c r="C63" s="67" t="s">
        <v>409</v>
      </c>
      <c r="D63" s="24"/>
      <c r="E63" s="25"/>
    </row>
    <row r="64" spans="1:5" x14ac:dyDescent="0.2">
      <c r="A64" s="125" t="s">
        <v>452</v>
      </c>
      <c r="B64" s="22">
        <v>5.2</v>
      </c>
      <c r="C64" s="67" t="s">
        <v>128</v>
      </c>
      <c r="D64" s="24"/>
      <c r="E64" s="25"/>
    </row>
    <row r="65" spans="1:5" x14ac:dyDescent="0.2">
      <c r="A65" s="125" t="s">
        <v>452</v>
      </c>
      <c r="B65" s="22">
        <v>5.3</v>
      </c>
      <c r="C65" s="67" t="s">
        <v>130</v>
      </c>
      <c r="D65" s="24"/>
      <c r="E65" s="25"/>
    </row>
    <row r="66" spans="1:5" ht="25.5" x14ac:dyDescent="0.2">
      <c r="A66" s="125" t="s">
        <v>452</v>
      </c>
      <c r="B66" s="22">
        <v>5.4</v>
      </c>
      <c r="C66" s="78" t="s">
        <v>152</v>
      </c>
      <c r="D66" s="24"/>
      <c r="E66" s="25"/>
    </row>
    <row r="67" spans="1:5" x14ac:dyDescent="0.2">
      <c r="A67" s="125" t="s">
        <v>452</v>
      </c>
      <c r="B67" s="22">
        <v>5.5</v>
      </c>
      <c r="C67" s="78" t="s">
        <v>154</v>
      </c>
      <c r="D67" s="24"/>
      <c r="E67" s="25"/>
    </row>
    <row r="68" spans="1:5" x14ac:dyDescent="0.2">
      <c r="A68" s="125" t="s">
        <v>452</v>
      </c>
      <c r="B68" s="22">
        <v>5.6</v>
      </c>
      <c r="C68" s="78" t="s">
        <v>153</v>
      </c>
      <c r="D68" s="24"/>
      <c r="E68" s="25"/>
    </row>
    <row r="69" spans="1:5" x14ac:dyDescent="0.2">
      <c r="A69" s="125" t="s">
        <v>452</v>
      </c>
      <c r="B69" s="22">
        <v>5.7</v>
      </c>
      <c r="C69" s="78" t="s">
        <v>295</v>
      </c>
      <c r="D69" s="24"/>
      <c r="E69" s="25"/>
    </row>
    <row r="70" spans="1:5" x14ac:dyDescent="0.2">
      <c r="A70" s="125" t="s">
        <v>452</v>
      </c>
      <c r="B70" s="22">
        <v>5.8</v>
      </c>
      <c r="C70" s="26" t="s">
        <v>155</v>
      </c>
      <c r="D70" s="24"/>
      <c r="E70" s="25"/>
    </row>
    <row r="71" spans="1:5" x14ac:dyDescent="0.2">
      <c r="A71" s="125" t="s">
        <v>452</v>
      </c>
      <c r="B71" s="22">
        <v>5.9</v>
      </c>
      <c r="C71" s="26" t="s">
        <v>156</v>
      </c>
      <c r="D71" s="24"/>
      <c r="E71" s="25"/>
    </row>
    <row r="72" spans="1:5" x14ac:dyDescent="0.2">
      <c r="A72" s="125" t="s">
        <v>452</v>
      </c>
      <c r="B72" s="140">
        <v>5.0999999999999996</v>
      </c>
      <c r="C72" s="26" t="s">
        <v>157</v>
      </c>
      <c r="D72" s="24"/>
      <c r="E72" s="25"/>
    </row>
    <row r="73" spans="1:5" ht="38.25" x14ac:dyDescent="0.2">
      <c r="A73" s="34"/>
      <c r="B73" s="35"/>
      <c r="C73" s="54" t="s">
        <v>57</v>
      </c>
      <c r="D73" s="55" t="s">
        <v>48</v>
      </c>
      <c r="E73" s="55" t="s">
        <v>56</v>
      </c>
    </row>
    <row r="74" spans="1:5" x14ac:dyDescent="0.2">
      <c r="A74" s="125" t="s">
        <v>452</v>
      </c>
      <c r="B74" s="22">
        <v>5.1100000000000003</v>
      </c>
      <c r="C74" s="26" t="s">
        <v>155</v>
      </c>
      <c r="D74" s="24">
        <v>50</v>
      </c>
      <c r="E74" s="25"/>
    </row>
    <row r="75" spans="1:5" x14ac:dyDescent="0.2">
      <c r="A75" s="125" t="s">
        <v>452</v>
      </c>
      <c r="B75" s="22">
        <v>5.12</v>
      </c>
      <c r="C75" s="26" t="s">
        <v>156</v>
      </c>
      <c r="D75" s="24">
        <v>150</v>
      </c>
      <c r="E75" s="25"/>
    </row>
    <row r="76" spans="1:5" x14ac:dyDescent="0.2">
      <c r="A76" s="125" t="s">
        <v>452</v>
      </c>
      <c r="B76" s="22">
        <v>5.13</v>
      </c>
      <c r="C76" s="26" t="s">
        <v>157</v>
      </c>
      <c r="D76" s="24">
        <v>50</v>
      </c>
      <c r="E76" s="25"/>
    </row>
    <row r="77" spans="1:5" ht="25.5" x14ac:dyDescent="0.2">
      <c r="A77" s="383">
        <v>12.6</v>
      </c>
      <c r="B77" s="384"/>
      <c r="C77" s="46" t="s">
        <v>158</v>
      </c>
      <c r="D77" s="342"/>
      <c r="E77" s="343"/>
    </row>
    <row r="78" spans="1:5" x14ac:dyDescent="0.2">
      <c r="A78" s="34"/>
      <c r="B78" s="35"/>
      <c r="C78" s="33" t="str">
        <f>CONCATENATE("Cena par ",A77," pozīciju bez PVN, EUR:")</f>
        <v>Cena par 12.6 pozīciju bez PVN, EUR:</v>
      </c>
      <c r="D78" s="348">
        <f>SUM(D86*E86,D87*E87,D88*E88,D89*E89,D90*E90)</f>
        <v>0</v>
      </c>
      <c r="E78" s="349"/>
    </row>
    <row r="79" spans="1:5" x14ac:dyDescent="0.2">
      <c r="A79" s="370"/>
      <c r="B79" s="371"/>
      <c r="C79" s="30" t="s">
        <v>14</v>
      </c>
      <c r="D79" s="332"/>
      <c r="E79" s="333"/>
    </row>
    <row r="80" spans="1:5" x14ac:dyDescent="0.2">
      <c r="A80" s="370"/>
      <c r="B80" s="371"/>
      <c r="C80" s="30" t="s">
        <v>15</v>
      </c>
      <c r="D80" s="332"/>
      <c r="E80" s="333"/>
    </row>
    <row r="81" spans="1:5" x14ac:dyDescent="0.2">
      <c r="A81" s="34"/>
      <c r="B81" s="35"/>
      <c r="C81" s="352" t="s">
        <v>13</v>
      </c>
      <c r="D81" s="353"/>
      <c r="E81" s="354"/>
    </row>
    <row r="82" spans="1:5" ht="25.5" x14ac:dyDescent="0.2">
      <c r="A82" s="125" t="s">
        <v>452</v>
      </c>
      <c r="B82" s="295">
        <v>6.1</v>
      </c>
      <c r="C82" s="67" t="s">
        <v>159</v>
      </c>
      <c r="D82" s="24"/>
      <c r="E82" s="25"/>
    </row>
    <row r="83" spans="1:5" x14ac:dyDescent="0.2">
      <c r="A83" s="125" t="s">
        <v>452</v>
      </c>
      <c r="B83" s="295">
        <v>6.2</v>
      </c>
      <c r="C83" s="67" t="s">
        <v>70</v>
      </c>
      <c r="D83" s="24"/>
      <c r="E83" s="25"/>
    </row>
    <row r="84" spans="1:5" x14ac:dyDescent="0.2">
      <c r="A84" s="125" t="s">
        <v>452</v>
      </c>
      <c r="B84" s="22">
        <v>6.3</v>
      </c>
      <c r="C84" s="78" t="s">
        <v>296</v>
      </c>
      <c r="D84" s="24"/>
      <c r="E84" s="25"/>
    </row>
    <row r="85" spans="1:5" ht="38.25" x14ac:dyDescent="0.2">
      <c r="A85" s="34"/>
      <c r="B85" s="35"/>
      <c r="C85" s="54" t="s">
        <v>57</v>
      </c>
      <c r="D85" s="55" t="s">
        <v>48</v>
      </c>
      <c r="E85" s="55" t="s">
        <v>56</v>
      </c>
    </row>
    <row r="86" spans="1:5" x14ac:dyDescent="0.2">
      <c r="A86" s="125" t="s">
        <v>452</v>
      </c>
      <c r="B86" s="22">
        <v>6.4</v>
      </c>
      <c r="C86" s="26" t="s">
        <v>164</v>
      </c>
      <c r="D86" s="24">
        <v>30</v>
      </c>
      <c r="E86" s="25"/>
    </row>
    <row r="87" spans="1:5" x14ac:dyDescent="0.2">
      <c r="A87" s="125" t="s">
        <v>452</v>
      </c>
      <c r="B87" s="22">
        <v>6.5</v>
      </c>
      <c r="C87" s="26" t="s">
        <v>160</v>
      </c>
      <c r="D87" s="24">
        <v>200</v>
      </c>
      <c r="E87" s="25"/>
    </row>
    <row r="88" spans="1:5" x14ac:dyDescent="0.2">
      <c r="A88" s="125" t="s">
        <v>452</v>
      </c>
      <c r="B88" s="22">
        <v>6.6</v>
      </c>
      <c r="C88" s="26" t="s">
        <v>161</v>
      </c>
      <c r="D88" s="24">
        <v>30</v>
      </c>
      <c r="E88" s="25"/>
    </row>
    <row r="89" spans="1:5" x14ac:dyDescent="0.2">
      <c r="A89" s="125" t="s">
        <v>452</v>
      </c>
      <c r="B89" s="22">
        <v>6.7</v>
      </c>
      <c r="C89" s="26" t="s">
        <v>162</v>
      </c>
      <c r="D89" s="24">
        <v>200</v>
      </c>
      <c r="E89" s="25"/>
    </row>
    <row r="90" spans="1:5" x14ac:dyDescent="0.2">
      <c r="A90" s="125" t="s">
        <v>452</v>
      </c>
      <c r="B90" s="22">
        <v>6.8</v>
      </c>
      <c r="C90" s="67" t="s">
        <v>163</v>
      </c>
      <c r="D90" s="24">
        <v>100</v>
      </c>
      <c r="E90" s="25"/>
    </row>
    <row r="91" spans="1:5" ht="25.5" x14ac:dyDescent="0.2">
      <c r="A91" s="383">
        <v>12.7</v>
      </c>
      <c r="B91" s="384"/>
      <c r="C91" s="114" t="s">
        <v>1168</v>
      </c>
      <c r="D91" s="342"/>
      <c r="E91" s="343"/>
    </row>
    <row r="92" spans="1:5" x14ac:dyDescent="0.2">
      <c r="A92" s="370"/>
      <c r="B92" s="371"/>
      <c r="C92" s="30" t="s">
        <v>48</v>
      </c>
      <c r="D92" s="344">
        <v>120</v>
      </c>
      <c r="E92" s="345"/>
    </row>
    <row r="93" spans="1:5" x14ac:dyDescent="0.2">
      <c r="A93" s="370"/>
      <c r="B93" s="371"/>
      <c r="C93" s="30" t="s">
        <v>16</v>
      </c>
      <c r="D93" s="346">
        <v>0</v>
      </c>
      <c r="E93" s="347"/>
    </row>
    <row r="94" spans="1:5" x14ac:dyDescent="0.2">
      <c r="A94" s="34"/>
      <c r="B94" s="35"/>
      <c r="C94" s="33" t="str">
        <f>CONCATENATE("Cena par ",A91," pozīciju bez PVN, EUR:")</f>
        <v>Cena par 12.7 pozīciju bez PVN, EUR:</v>
      </c>
      <c r="D94" s="348">
        <f>D92*D93</f>
        <v>0</v>
      </c>
      <c r="E94" s="349"/>
    </row>
    <row r="95" spans="1:5" x14ac:dyDescent="0.2">
      <c r="A95" s="370"/>
      <c r="B95" s="371"/>
      <c r="C95" s="30" t="s">
        <v>14</v>
      </c>
      <c r="D95" s="332"/>
      <c r="E95" s="333"/>
    </row>
    <row r="96" spans="1:5" x14ac:dyDescent="0.2">
      <c r="A96" s="370"/>
      <c r="B96" s="371"/>
      <c r="C96" s="30" t="s">
        <v>15</v>
      </c>
      <c r="D96" s="332"/>
      <c r="E96" s="333"/>
    </row>
    <row r="97" spans="1:5" x14ac:dyDescent="0.2">
      <c r="A97" s="34"/>
      <c r="B97" s="35"/>
      <c r="C97" s="352" t="s">
        <v>13</v>
      </c>
      <c r="D97" s="353"/>
      <c r="E97" s="354"/>
    </row>
    <row r="98" spans="1:5" ht="25.5" x14ac:dyDescent="0.2">
      <c r="A98" s="125" t="s">
        <v>452</v>
      </c>
      <c r="B98" s="295">
        <v>7.1</v>
      </c>
      <c r="C98" s="67" t="s">
        <v>165</v>
      </c>
      <c r="D98" s="24"/>
      <c r="E98" s="25"/>
    </row>
    <row r="99" spans="1:5" x14ac:dyDescent="0.2">
      <c r="A99" s="125" t="s">
        <v>452</v>
      </c>
      <c r="B99" s="295">
        <v>7.2</v>
      </c>
      <c r="C99" s="67" t="s">
        <v>156</v>
      </c>
      <c r="D99" s="24"/>
      <c r="E99" s="25"/>
    </row>
    <row r="100" spans="1:5" ht="25.5" x14ac:dyDescent="0.2">
      <c r="A100" s="125" t="s">
        <v>452</v>
      </c>
      <c r="B100" s="295">
        <v>7.3</v>
      </c>
      <c r="C100" s="67" t="s">
        <v>169</v>
      </c>
      <c r="D100" s="24"/>
      <c r="E100" s="25"/>
    </row>
    <row r="101" spans="1:5" x14ac:dyDescent="0.2">
      <c r="A101" s="125" t="s">
        <v>452</v>
      </c>
      <c r="B101" s="295">
        <v>7.4</v>
      </c>
      <c r="C101" s="67" t="s">
        <v>130</v>
      </c>
      <c r="D101" s="24"/>
      <c r="E101" s="25"/>
    </row>
    <row r="102" spans="1:5" x14ac:dyDescent="0.2">
      <c r="A102" s="125" t="s">
        <v>452</v>
      </c>
      <c r="B102" s="295">
        <v>7.5</v>
      </c>
      <c r="C102" s="67" t="s">
        <v>166</v>
      </c>
      <c r="D102" s="24"/>
      <c r="E102" s="25"/>
    </row>
    <row r="103" spans="1:5" x14ac:dyDescent="0.2">
      <c r="A103" s="125" t="s">
        <v>452</v>
      </c>
      <c r="B103" s="295">
        <v>7.6</v>
      </c>
      <c r="C103" s="67" t="s">
        <v>167</v>
      </c>
      <c r="D103" s="24"/>
      <c r="E103" s="25"/>
    </row>
    <row r="104" spans="1:5" x14ac:dyDescent="0.2">
      <c r="A104" s="125" t="s">
        <v>452</v>
      </c>
      <c r="B104" s="295">
        <v>7.7</v>
      </c>
      <c r="C104" s="67" t="s">
        <v>168</v>
      </c>
      <c r="D104" s="24"/>
      <c r="E104" s="25"/>
    </row>
    <row r="105" spans="1:5" x14ac:dyDescent="0.2">
      <c r="A105" s="125" t="s">
        <v>452</v>
      </c>
      <c r="B105" s="295">
        <v>7.8</v>
      </c>
      <c r="C105" s="78" t="s">
        <v>133</v>
      </c>
      <c r="D105" s="24"/>
      <c r="E105" s="25"/>
    </row>
    <row r="106" spans="1:5" ht="25.5" x14ac:dyDescent="0.2">
      <c r="A106" s="383">
        <v>12.8</v>
      </c>
      <c r="B106" s="384"/>
      <c r="C106" s="46" t="s">
        <v>170</v>
      </c>
      <c r="D106" s="342"/>
      <c r="E106" s="343"/>
    </row>
    <row r="107" spans="1:5" x14ac:dyDescent="0.2">
      <c r="A107" s="34"/>
      <c r="B107" s="35"/>
      <c r="C107" s="33" t="str">
        <f>CONCATENATE("Cena par ",A106," pozīciju bez PVN, EUR:")</f>
        <v>Cena par 12.8 pozīciju bez PVN, EUR:</v>
      </c>
      <c r="D107" s="348">
        <f>SUM(D116*E116,D117*E117,D118*E118,D119*E119,D120*E120)</f>
        <v>0</v>
      </c>
      <c r="E107" s="349"/>
    </row>
    <row r="108" spans="1:5" x14ac:dyDescent="0.2">
      <c r="A108" s="370"/>
      <c r="B108" s="371"/>
      <c r="C108" s="30" t="s">
        <v>14</v>
      </c>
      <c r="D108" s="332"/>
      <c r="E108" s="333"/>
    </row>
    <row r="109" spans="1:5" x14ac:dyDescent="0.2">
      <c r="A109" s="370"/>
      <c r="B109" s="371"/>
      <c r="C109" s="30" t="s">
        <v>15</v>
      </c>
      <c r="D109" s="332"/>
      <c r="E109" s="333"/>
    </row>
    <row r="110" spans="1:5" x14ac:dyDescent="0.2">
      <c r="A110" s="34"/>
      <c r="B110" s="35"/>
      <c r="C110" s="352" t="s">
        <v>13</v>
      </c>
      <c r="D110" s="353"/>
      <c r="E110" s="354"/>
    </row>
    <row r="111" spans="1:5" ht="38.25" x14ac:dyDescent="0.2">
      <c r="A111" s="125" t="s">
        <v>452</v>
      </c>
      <c r="B111" s="295">
        <v>8.1</v>
      </c>
      <c r="C111" s="67" t="s">
        <v>171</v>
      </c>
      <c r="D111" s="24"/>
      <c r="E111" s="25"/>
    </row>
    <row r="112" spans="1:5" ht="25.5" x14ac:dyDescent="0.2">
      <c r="A112" s="125" t="s">
        <v>452</v>
      </c>
      <c r="B112" s="295">
        <v>8.1999999999999993</v>
      </c>
      <c r="C112" s="67" t="s">
        <v>172</v>
      </c>
      <c r="D112" s="24"/>
      <c r="E112" s="25"/>
    </row>
    <row r="113" spans="1:5" x14ac:dyDescent="0.2">
      <c r="A113" s="125" t="s">
        <v>452</v>
      </c>
      <c r="B113" s="295">
        <v>8.3000000000000007</v>
      </c>
      <c r="C113" s="67" t="s">
        <v>173</v>
      </c>
      <c r="D113" s="24"/>
      <c r="E113" s="25"/>
    </row>
    <row r="114" spans="1:5" x14ac:dyDescent="0.2">
      <c r="A114" s="125" t="s">
        <v>452</v>
      </c>
      <c r="B114" s="295">
        <v>8.4</v>
      </c>
      <c r="C114" s="78" t="s">
        <v>296</v>
      </c>
      <c r="D114" s="24"/>
      <c r="E114" s="25"/>
    </row>
    <row r="115" spans="1:5" ht="38.25" x14ac:dyDescent="0.2">
      <c r="A115" s="34"/>
      <c r="B115" s="35"/>
      <c r="C115" s="54" t="s">
        <v>57</v>
      </c>
      <c r="D115" s="55" t="s">
        <v>48</v>
      </c>
      <c r="E115" s="55" t="s">
        <v>56</v>
      </c>
    </row>
    <row r="116" spans="1:5" x14ac:dyDescent="0.2">
      <c r="A116" s="125" t="s">
        <v>452</v>
      </c>
      <c r="B116" s="22">
        <v>8.5</v>
      </c>
      <c r="C116" s="26" t="s">
        <v>164</v>
      </c>
      <c r="D116" s="24">
        <v>30</v>
      </c>
      <c r="E116" s="25"/>
    </row>
    <row r="117" spans="1:5" x14ac:dyDescent="0.2">
      <c r="A117" s="125" t="s">
        <v>452</v>
      </c>
      <c r="B117" s="22">
        <v>8.6</v>
      </c>
      <c r="C117" s="26" t="s">
        <v>160</v>
      </c>
      <c r="D117" s="24">
        <v>200</v>
      </c>
      <c r="E117" s="25"/>
    </row>
    <row r="118" spans="1:5" x14ac:dyDescent="0.2">
      <c r="A118" s="125" t="s">
        <v>452</v>
      </c>
      <c r="B118" s="22">
        <v>8.6999999999999993</v>
      </c>
      <c r="C118" s="26" t="s">
        <v>161</v>
      </c>
      <c r="D118" s="24">
        <v>30</v>
      </c>
      <c r="E118" s="25"/>
    </row>
    <row r="119" spans="1:5" x14ac:dyDescent="0.2">
      <c r="A119" s="125" t="s">
        <v>452</v>
      </c>
      <c r="B119" s="22">
        <v>8.8000000000000007</v>
      </c>
      <c r="C119" s="26" t="s">
        <v>162</v>
      </c>
      <c r="D119" s="24">
        <v>200</v>
      </c>
      <c r="E119" s="25"/>
    </row>
    <row r="120" spans="1:5" x14ac:dyDescent="0.2">
      <c r="A120" s="125" t="s">
        <v>452</v>
      </c>
      <c r="B120" s="22">
        <v>8.9</v>
      </c>
      <c r="C120" s="67" t="s">
        <v>163</v>
      </c>
      <c r="D120" s="24">
        <v>100</v>
      </c>
      <c r="E120" s="25"/>
    </row>
    <row r="121" spans="1:5" x14ac:dyDescent="0.2">
      <c r="A121" s="385">
        <v>12.9</v>
      </c>
      <c r="B121" s="386"/>
      <c r="C121" s="46" t="s">
        <v>1054</v>
      </c>
      <c r="D121" s="342"/>
      <c r="E121" s="343"/>
    </row>
    <row r="122" spans="1:5" x14ac:dyDescent="0.2">
      <c r="A122" s="34"/>
      <c r="B122" s="35"/>
      <c r="C122" s="33" t="str">
        <f>CONCATENATE("Cena par ",A121," pozīciju bez PVN, EUR:")</f>
        <v>Cena par 12.9 pozīciju bez PVN, EUR:</v>
      </c>
      <c r="D122" s="348">
        <f>SUM(D131*E131,D132*E132,D133*E133,D134*E134,D135*E135)</f>
        <v>0</v>
      </c>
      <c r="E122" s="349"/>
    </row>
    <row r="123" spans="1:5" x14ac:dyDescent="0.2">
      <c r="A123" s="370"/>
      <c r="B123" s="371"/>
      <c r="C123" s="30" t="s">
        <v>14</v>
      </c>
      <c r="D123" s="332"/>
      <c r="E123" s="333"/>
    </row>
    <row r="124" spans="1:5" x14ac:dyDescent="0.2">
      <c r="A124" s="370"/>
      <c r="B124" s="371"/>
      <c r="C124" s="30" t="s">
        <v>15</v>
      </c>
      <c r="D124" s="332"/>
      <c r="E124" s="333"/>
    </row>
    <row r="125" spans="1:5" x14ac:dyDescent="0.2">
      <c r="A125" s="34"/>
      <c r="B125" s="35"/>
      <c r="C125" s="352" t="s">
        <v>13</v>
      </c>
      <c r="D125" s="353"/>
      <c r="E125" s="354"/>
    </row>
    <row r="126" spans="1:5" ht="25.5" x14ac:dyDescent="0.2">
      <c r="A126" s="125" t="s">
        <v>452</v>
      </c>
      <c r="B126" s="295">
        <v>9.1</v>
      </c>
      <c r="C126" s="67" t="s">
        <v>1055</v>
      </c>
      <c r="D126" s="24"/>
      <c r="E126" s="25"/>
    </row>
    <row r="127" spans="1:5" x14ac:dyDescent="0.2">
      <c r="A127" s="125" t="s">
        <v>452</v>
      </c>
      <c r="B127" s="295">
        <v>9.1999999999999993</v>
      </c>
      <c r="C127" s="67" t="s">
        <v>1056</v>
      </c>
      <c r="D127" s="24"/>
      <c r="E127" s="25"/>
    </row>
    <row r="128" spans="1:5" ht="25.5" x14ac:dyDescent="0.2">
      <c r="A128" s="125" t="s">
        <v>452</v>
      </c>
      <c r="B128" s="295">
        <v>9.3000000000000007</v>
      </c>
      <c r="C128" s="67" t="s">
        <v>1057</v>
      </c>
      <c r="D128" s="24"/>
      <c r="E128" s="25"/>
    </row>
    <row r="129" spans="1:5" x14ac:dyDescent="0.2">
      <c r="A129" s="125" t="s">
        <v>452</v>
      </c>
      <c r="B129" s="295">
        <v>9.4</v>
      </c>
      <c r="C129" s="78" t="s">
        <v>1058</v>
      </c>
      <c r="D129" s="24"/>
      <c r="E129" s="25"/>
    </row>
    <row r="130" spans="1:5" ht="38.25" x14ac:dyDescent="0.2">
      <c r="A130" s="34"/>
      <c r="B130" s="35"/>
      <c r="C130" s="54" t="s">
        <v>57</v>
      </c>
      <c r="D130" s="55" t="s">
        <v>48</v>
      </c>
      <c r="E130" s="55" t="s">
        <v>56</v>
      </c>
    </row>
    <row r="131" spans="1:5" x14ac:dyDescent="0.2">
      <c r="A131" s="125" t="s">
        <v>452</v>
      </c>
      <c r="B131" s="22">
        <v>9.5</v>
      </c>
      <c r="C131" s="297" t="s">
        <v>1059</v>
      </c>
      <c r="D131" s="24">
        <v>20</v>
      </c>
      <c r="E131" s="25"/>
    </row>
    <row r="132" spans="1:5" x14ac:dyDescent="0.2">
      <c r="A132" s="125" t="s">
        <v>452</v>
      </c>
      <c r="B132" s="22">
        <v>9.6</v>
      </c>
      <c r="C132" s="297" t="s">
        <v>1060</v>
      </c>
      <c r="D132" s="24">
        <v>20</v>
      </c>
      <c r="E132" s="25"/>
    </row>
    <row r="133" spans="1:5" x14ac:dyDescent="0.2">
      <c r="A133" s="125" t="s">
        <v>452</v>
      </c>
      <c r="B133" s="22">
        <v>9.6999999999999993</v>
      </c>
      <c r="C133" s="297" t="s">
        <v>1061</v>
      </c>
      <c r="D133" s="24">
        <v>20</v>
      </c>
      <c r="E133" s="25"/>
    </row>
    <row r="134" spans="1:5" x14ac:dyDescent="0.2">
      <c r="A134" s="125" t="s">
        <v>452</v>
      </c>
      <c r="B134" s="22">
        <v>9.8000000000000007</v>
      </c>
      <c r="C134" s="297" t="s">
        <v>1062</v>
      </c>
      <c r="D134" s="24">
        <v>20</v>
      </c>
      <c r="E134" s="25"/>
    </row>
    <row r="135" spans="1:5" x14ac:dyDescent="0.2">
      <c r="A135" s="380">
        <v>12.1</v>
      </c>
      <c r="B135" s="381"/>
      <c r="C135" s="46" t="s">
        <v>1063</v>
      </c>
      <c r="D135" s="342"/>
      <c r="E135" s="343"/>
    </row>
    <row r="136" spans="1:5" x14ac:dyDescent="0.2">
      <c r="A136" s="34"/>
      <c r="B136" s="35"/>
      <c r="C136" s="33" t="s">
        <v>1185</v>
      </c>
      <c r="D136" s="348">
        <f>SUM(D145*E145,D146*E146,D147*E147,D148*E148,D149*E149)</f>
        <v>0</v>
      </c>
      <c r="E136" s="349"/>
    </row>
    <row r="137" spans="1:5" x14ac:dyDescent="0.2">
      <c r="A137" s="370"/>
      <c r="B137" s="371"/>
      <c r="C137" s="30" t="s">
        <v>14</v>
      </c>
      <c r="D137" s="332"/>
      <c r="E137" s="333"/>
    </row>
    <row r="138" spans="1:5" x14ac:dyDescent="0.2">
      <c r="A138" s="370"/>
      <c r="B138" s="371"/>
      <c r="C138" s="30" t="s">
        <v>15</v>
      </c>
      <c r="D138" s="332"/>
      <c r="E138" s="333"/>
    </row>
    <row r="139" spans="1:5" x14ac:dyDescent="0.2">
      <c r="A139" s="34"/>
      <c r="B139" s="35"/>
      <c r="C139" s="352" t="s">
        <v>13</v>
      </c>
      <c r="D139" s="353"/>
      <c r="E139" s="354"/>
    </row>
    <row r="140" spans="1:5" ht="25.5" x14ac:dyDescent="0.2">
      <c r="A140" s="125" t="s">
        <v>452</v>
      </c>
      <c r="B140" s="295">
        <v>10.1</v>
      </c>
      <c r="C140" s="67" t="s">
        <v>1064</v>
      </c>
      <c r="D140" s="24"/>
      <c r="E140" s="25"/>
    </row>
    <row r="141" spans="1:5" x14ac:dyDescent="0.2">
      <c r="A141" s="125" t="s">
        <v>452</v>
      </c>
      <c r="B141" s="295">
        <v>10.199999999999999</v>
      </c>
      <c r="C141" s="67" t="s">
        <v>1065</v>
      </c>
      <c r="D141" s="24"/>
      <c r="E141" s="25"/>
    </row>
    <row r="142" spans="1:5" ht="25.5" x14ac:dyDescent="0.2">
      <c r="A142" s="125" t="s">
        <v>452</v>
      </c>
      <c r="B142" s="295">
        <v>10.3</v>
      </c>
      <c r="C142" s="67" t="s">
        <v>1066</v>
      </c>
      <c r="D142" s="24"/>
      <c r="E142" s="25"/>
    </row>
    <row r="143" spans="1:5" x14ac:dyDescent="0.2">
      <c r="A143" s="125" t="s">
        <v>452</v>
      </c>
      <c r="B143" s="295">
        <v>10.4</v>
      </c>
      <c r="C143" s="78" t="s">
        <v>1067</v>
      </c>
      <c r="D143" s="24"/>
      <c r="E143" s="25"/>
    </row>
    <row r="144" spans="1:5" ht="38.25" x14ac:dyDescent="0.2">
      <c r="A144" s="34"/>
      <c r="B144" s="35"/>
      <c r="C144" s="54" t="s">
        <v>57</v>
      </c>
      <c r="D144" s="55" t="s">
        <v>48</v>
      </c>
      <c r="E144" s="55" t="s">
        <v>56</v>
      </c>
    </row>
    <row r="145" spans="1:5" x14ac:dyDescent="0.2">
      <c r="A145" s="125" t="s">
        <v>452</v>
      </c>
      <c r="B145" s="22">
        <v>10.5</v>
      </c>
      <c r="C145" s="297" t="s">
        <v>1068</v>
      </c>
      <c r="D145" s="24">
        <v>20</v>
      </c>
      <c r="E145" s="25"/>
    </row>
    <row r="146" spans="1:5" x14ac:dyDescent="0.2">
      <c r="A146" s="125" t="s">
        <v>452</v>
      </c>
      <c r="B146" s="22">
        <v>10.6</v>
      </c>
      <c r="C146" s="297" t="s">
        <v>1069</v>
      </c>
      <c r="D146" s="24">
        <v>20</v>
      </c>
      <c r="E146" s="25"/>
    </row>
    <row r="147" spans="1:5" x14ac:dyDescent="0.2">
      <c r="A147" s="125" t="s">
        <v>452</v>
      </c>
      <c r="B147" s="22">
        <v>10.7</v>
      </c>
      <c r="C147" s="297" t="s">
        <v>1061</v>
      </c>
      <c r="D147" s="24">
        <v>20</v>
      </c>
      <c r="E147" s="25"/>
    </row>
    <row r="148" spans="1:5" x14ac:dyDescent="0.2">
      <c r="A148" s="125" t="s">
        <v>452</v>
      </c>
      <c r="B148" s="22">
        <v>10.8</v>
      </c>
      <c r="C148" s="297" t="s">
        <v>1070</v>
      </c>
      <c r="D148" s="24">
        <v>20</v>
      </c>
      <c r="E148" s="25"/>
    </row>
    <row r="149" spans="1:5" x14ac:dyDescent="0.2">
      <c r="A149" s="137"/>
      <c r="B149" s="137"/>
      <c r="C149" s="33" t="s">
        <v>1186</v>
      </c>
      <c r="D149" s="348"/>
      <c r="E149" s="382"/>
    </row>
  </sheetData>
  <mergeCells count="99">
    <mergeCell ref="A108:B108"/>
    <mergeCell ref="D108:E108"/>
    <mergeCell ref="A109:B109"/>
    <mergeCell ref="D109:E109"/>
    <mergeCell ref="A96:B96"/>
    <mergeCell ref="D96:E96"/>
    <mergeCell ref="C97:E97"/>
    <mergeCell ref="A106:B106"/>
    <mergeCell ref="D106:E106"/>
    <mergeCell ref="C110:E110"/>
    <mergeCell ref="A95:B95"/>
    <mergeCell ref="D95:E95"/>
    <mergeCell ref="A79:B79"/>
    <mergeCell ref="D79:E79"/>
    <mergeCell ref="A80:B80"/>
    <mergeCell ref="D80:E80"/>
    <mergeCell ref="C81:E81"/>
    <mergeCell ref="A91:B91"/>
    <mergeCell ref="D91:E91"/>
    <mergeCell ref="A92:B92"/>
    <mergeCell ref="D92:E92"/>
    <mergeCell ref="A93:B93"/>
    <mergeCell ref="D93:E93"/>
    <mergeCell ref="D94:E94"/>
    <mergeCell ref="D107:E107"/>
    <mergeCell ref="D78:E78"/>
    <mergeCell ref="C47:E47"/>
    <mergeCell ref="A58:B58"/>
    <mergeCell ref="D58:E58"/>
    <mergeCell ref="D59:E59"/>
    <mergeCell ref="A60:B60"/>
    <mergeCell ref="D60:E60"/>
    <mergeCell ref="A61:B61"/>
    <mergeCell ref="D61:E61"/>
    <mergeCell ref="C62:E62"/>
    <mergeCell ref="A77:B77"/>
    <mergeCell ref="D77:E77"/>
    <mergeCell ref="A46:B46"/>
    <mergeCell ref="D46:E46"/>
    <mergeCell ref="D32:E32"/>
    <mergeCell ref="A33:B33"/>
    <mergeCell ref="D33:E33"/>
    <mergeCell ref="A34:B34"/>
    <mergeCell ref="D34:E34"/>
    <mergeCell ref="C35:E35"/>
    <mergeCell ref="A43:B43"/>
    <mergeCell ref="D43:E43"/>
    <mergeCell ref="D44:E44"/>
    <mergeCell ref="A45:B45"/>
    <mergeCell ref="D45:E45"/>
    <mergeCell ref="A21:B21"/>
    <mergeCell ref="D21:E21"/>
    <mergeCell ref="D22:E22"/>
    <mergeCell ref="A23:B23"/>
    <mergeCell ref="D23:E23"/>
    <mergeCell ref="A24:B24"/>
    <mergeCell ref="D24:E24"/>
    <mergeCell ref="A29:B29"/>
    <mergeCell ref="D29:E29"/>
    <mergeCell ref="C25:E25"/>
    <mergeCell ref="A30:B30"/>
    <mergeCell ref="D30:E30"/>
    <mergeCell ref="A31:B31"/>
    <mergeCell ref="D31:E31"/>
    <mergeCell ref="A121:B121"/>
    <mergeCell ref="D121:E121"/>
    <mergeCell ref="D122:E122"/>
    <mergeCell ref="A123:B123"/>
    <mergeCell ref="D123:E123"/>
    <mergeCell ref="A8:B8"/>
    <mergeCell ref="D8:E8"/>
    <mergeCell ref="A1:B1"/>
    <mergeCell ref="D2:E2"/>
    <mergeCell ref="A3:B3"/>
    <mergeCell ref="D3:E3"/>
    <mergeCell ref="A4:B4"/>
    <mergeCell ref="D4:E4"/>
    <mergeCell ref="A5:B5"/>
    <mergeCell ref="D5:E5"/>
    <mergeCell ref="D6:E6"/>
    <mergeCell ref="A7:B7"/>
    <mergeCell ref="D7:E7"/>
    <mergeCell ref="C9:E9"/>
    <mergeCell ref="A19:B19"/>
    <mergeCell ref="D19:E19"/>
    <mergeCell ref="A20:B20"/>
    <mergeCell ref="D20:E20"/>
    <mergeCell ref="C139:E139"/>
    <mergeCell ref="D149:E149"/>
    <mergeCell ref="D136:E136"/>
    <mergeCell ref="A137:B137"/>
    <mergeCell ref="D137:E137"/>
    <mergeCell ref="A138:B138"/>
    <mergeCell ref="D138:E138"/>
    <mergeCell ref="A124:B124"/>
    <mergeCell ref="D124:E124"/>
    <mergeCell ref="C125:E125"/>
    <mergeCell ref="A135:B135"/>
    <mergeCell ref="D135:E135"/>
  </mergeCells>
  <pageMargins left="0.7" right="0.7" top="0.75" bottom="0.75" header="0.3" footer="0.3"/>
  <pageSetup paperSize="9" fitToHeight="0" orientation="landscape"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64" workbookViewId="0">
      <selection activeCell="D95" sqref="D95"/>
    </sheetView>
  </sheetViews>
  <sheetFormatPr defaultRowHeight="12.75" x14ac:dyDescent="0.2"/>
  <cols>
    <col min="1" max="2" width="9.140625" style="43"/>
    <col min="3" max="3" width="55" style="43" customWidth="1"/>
    <col min="4" max="5" width="19.5703125" style="203" customWidth="1"/>
    <col min="6" max="16384" width="9.140625" style="43"/>
  </cols>
  <sheetData>
    <row r="1" spans="1:5" ht="38.25" x14ac:dyDescent="0.2">
      <c r="A1" s="365" t="s">
        <v>7</v>
      </c>
      <c r="B1" s="365"/>
      <c r="C1" s="194" t="s">
        <v>8</v>
      </c>
      <c r="D1" s="16" t="s">
        <v>19</v>
      </c>
      <c r="E1" s="16" t="s">
        <v>20</v>
      </c>
    </row>
    <row r="2" spans="1:5" x14ac:dyDescent="0.2">
      <c r="A2" s="44" t="s">
        <v>453</v>
      </c>
      <c r="B2" s="109" t="s">
        <v>1182</v>
      </c>
      <c r="C2" s="133" t="s">
        <v>174</v>
      </c>
      <c r="D2" s="368"/>
      <c r="E2" s="369"/>
    </row>
    <row r="3" spans="1:5" x14ac:dyDescent="0.2">
      <c r="A3" s="383">
        <v>13.1</v>
      </c>
      <c r="B3" s="384"/>
      <c r="C3" s="46" t="s">
        <v>174</v>
      </c>
      <c r="D3" s="342"/>
      <c r="E3" s="343"/>
    </row>
    <row r="4" spans="1:5" x14ac:dyDescent="0.2">
      <c r="A4" s="370"/>
      <c r="B4" s="371"/>
      <c r="C4" s="30" t="s">
        <v>48</v>
      </c>
      <c r="D4" s="344">
        <v>200</v>
      </c>
      <c r="E4" s="345"/>
    </row>
    <row r="5" spans="1:5" x14ac:dyDescent="0.2">
      <c r="A5" s="370"/>
      <c r="B5" s="371"/>
      <c r="C5" s="30" t="s">
        <v>16</v>
      </c>
      <c r="D5" s="346">
        <v>0</v>
      </c>
      <c r="E5" s="347"/>
    </row>
    <row r="6" spans="1:5" x14ac:dyDescent="0.2">
      <c r="A6" s="34"/>
      <c r="B6" s="35"/>
      <c r="C6" s="33" t="str">
        <f>CONCATENATE("Cena par ",A3," pozīciju bez PVN, EUR:")</f>
        <v>Cena par 13.1 pozīciju bez PVN, EUR:</v>
      </c>
      <c r="D6" s="348">
        <f>D4*D5</f>
        <v>0</v>
      </c>
      <c r="E6" s="349"/>
    </row>
    <row r="7" spans="1:5" x14ac:dyDescent="0.2">
      <c r="A7" s="370"/>
      <c r="B7" s="371"/>
      <c r="C7" s="30" t="s">
        <v>14</v>
      </c>
      <c r="D7" s="332"/>
      <c r="E7" s="333"/>
    </row>
    <row r="8" spans="1:5" x14ac:dyDescent="0.2">
      <c r="A8" s="370"/>
      <c r="B8" s="371"/>
      <c r="C8" s="30" t="s">
        <v>15</v>
      </c>
      <c r="D8" s="332"/>
      <c r="E8" s="333"/>
    </row>
    <row r="9" spans="1:5" x14ac:dyDescent="0.2">
      <c r="A9" s="34"/>
      <c r="B9" s="35"/>
      <c r="C9" s="352" t="s">
        <v>13</v>
      </c>
      <c r="D9" s="353"/>
      <c r="E9" s="354"/>
    </row>
    <row r="10" spans="1:5" ht="25.5" x14ac:dyDescent="0.2">
      <c r="A10" s="120" t="s">
        <v>453</v>
      </c>
      <c r="B10" s="22">
        <v>1.1000000000000001</v>
      </c>
      <c r="C10" s="67" t="s">
        <v>175</v>
      </c>
      <c r="D10" s="24"/>
      <c r="E10" s="25"/>
    </row>
    <row r="11" spans="1:5" x14ac:dyDescent="0.2">
      <c r="A11" s="120" t="s">
        <v>453</v>
      </c>
      <c r="B11" s="22">
        <v>1.2</v>
      </c>
      <c r="C11" s="67" t="s">
        <v>177</v>
      </c>
      <c r="D11" s="24"/>
      <c r="E11" s="25"/>
    </row>
    <row r="12" spans="1:5" x14ac:dyDescent="0.2">
      <c r="A12" s="120" t="s">
        <v>453</v>
      </c>
      <c r="B12" s="22">
        <v>1.3</v>
      </c>
      <c r="C12" s="67" t="s">
        <v>712</v>
      </c>
      <c r="D12" s="24"/>
      <c r="E12" s="25"/>
    </row>
    <row r="13" spans="1:5" ht="25.5" x14ac:dyDescent="0.2">
      <c r="A13" s="120" t="s">
        <v>453</v>
      </c>
      <c r="B13" s="22">
        <v>1.4</v>
      </c>
      <c r="C13" s="26" t="s">
        <v>176</v>
      </c>
      <c r="D13" s="24"/>
      <c r="E13" s="25"/>
    </row>
    <row r="14" spans="1:5" x14ac:dyDescent="0.2">
      <c r="A14" s="120" t="s">
        <v>453</v>
      </c>
      <c r="B14" s="22">
        <v>1.5</v>
      </c>
      <c r="C14" s="26" t="s">
        <v>711</v>
      </c>
      <c r="D14" s="24"/>
      <c r="E14" s="25"/>
    </row>
    <row r="15" spans="1:5" x14ac:dyDescent="0.2">
      <c r="A15" s="120" t="s">
        <v>453</v>
      </c>
      <c r="B15" s="22">
        <v>1.6</v>
      </c>
      <c r="C15" s="26" t="s">
        <v>178</v>
      </c>
      <c r="D15" s="24"/>
      <c r="E15" s="25"/>
    </row>
    <row r="16" spans="1:5" x14ac:dyDescent="0.2">
      <c r="A16" s="383">
        <v>13.2</v>
      </c>
      <c r="B16" s="384"/>
      <c r="C16" s="46" t="s">
        <v>179</v>
      </c>
      <c r="D16" s="342"/>
      <c r="E16" s="343"/>
    </row>
    <row r="17" spans="1:5" x14ac:dyDescent="0.2">
      <c r="A17" s="34"/>
      <c r="B17" s="35"/>
      <c r="C17" s="33" t="str">
        <f>CONCATENATE("Cena par ",A16," pozīciju bez PVN, EUR:")</f>
        <v>Cena par 13.2 pozīciju bez PVN, EUR:</v>
      </c>
      <c r="D17" s="348">
        <f>SUMPRODUCT(D34:D43,E34:E43)</f>
        <v>0</v>
      </c>
      <c r="E17" s="349"/>
    </row>
    <row r="18" spans="1:5" x14ac:dyDescent="0.2">
      <c r="A18" s="370"/>
      <c r="B18" s="371"/>
      <c r="C18" s="30" t="s">
        <v>14</v>
      </c>
      <c r="D18" s="332"/>
      <c r="E18" s="333"/>
    </row>
    <row r="19" spans="1:5" x14ac:dyDescent="0.2">
      <c r="A19" s="370"/>
      <c r="B19" s="371"/>
      <c r="C19" s="30" t="s">
        <v>15</v>
      </c>
      <c r="D19" s="332"/>
      <c r="E19" s="333"/>
    </row>
    <row r="20" spans="1:5" x14ac:dyDescent="0.2">
      <c r="A20" s="34"/>
      <c r="B20" s="35"/>
      <c r="C20" s="352" t="s">
        <v>13</v>
      </c>
      <c r="D20" s="353"/>
      <c r="E20" s="354"/>
    </row>
    <row r="21" spans="1:5" ht="25.5" x14ac:dyDescent="0.2">
      <c r="A21" s="120" t="s">
        <v>453</v>
      </c>
      <c r="B21" s="22">
        <v>2.1</v>
      </c>
      <c r="C21" s="67" t="s">
        <v>966</v>
      </c>
      <c r="D21" s="24"/>
      <c r="E21" s="25"/>
    </row>
    <row r="22" spans="1:5" x14ac:dyDescent="0.2">
      <c r="A22" s="120" t="s">
        <v>453</v>
      </c>
      <c r="B22" s="22">
        <v>2.2000000000000002</v>
      </c>
      <c r="C22" s="78" t="s">
        <v>283</v>
      </c>
      <c r="D22" s="24"/>
      <c r="E22" s="25"/>
    </row>
    <row r="23" spans="1:5" s="202" customFormat="1" x14ac:dyDescent="0.2">
      <c r="A23" s="120" t="s">
        <v>453</v>
      </c>
      <c r="B23" s="22">
        <v>2.2999999999999998</v>
      </c>
      <c r="C23" s="84" t="s">
        <v>967</v>
      </c>
      <c r="D23" s="200"/>
      <c r="E23" s="25"/>
    </row>
    <row r="24" spans="1:5" x14ac:dyDescent="0.2">
      <c r="A24" s="120" t="s">
        <v>453</v>
      </c>
      <c r="B24" s="22">
        <v>2.4</v>
      </c>
      <c r="C24" s="26" t="s">
        <v>180</v>
      </c>
      <c r="D24" s="24"/>
      <c r="E24" s="25"/>
    </row>
    <row r="25" spans="1:5" x14ac:dyDescent="0.2">
      <c r="A25" s="120" t="s">
        <v>453</v>
      </c>
      <c r="B25" s="22">
        <v>2.5</v>
      </c>
      <c r="C25" s="26" t="s">
        <v>181</v>
      </c>
      <c r="D25" s="24"/>
      <c r="E25" s="25"/>
    </row>
    <row r="26" spans="1:5" s="202" customFormat="1" x14ac:dyDescent="0.2">
      <c r="A26" s="120" t="s">
        <v>453</v>
      </c>
      <c r="B26" s="22">
        <v>2.6</v>
      </c>
      <c r="C26" s="86" t="s">
        <v>968</v>
      </c>
      <c r="D26" s="86"/>
      <c r="E26" s="201"/>
    </row>
    <row r="27" spans="1:5" x14ac:dyDescent="0.2">
      <c r="A27" s="120" t="s">
        <v>453</v>
      </c>
      <c r="B27" s="22">
        <v>2.7</v>
      </c>
      <c r="C27" s="26" t="s">
        <v>182</v>
      </c>
      <c r="D27" s="24"/>
      <c r="E27" s="25"/>
    </row>
    <row r="28" spans="1:5" x14ac:dyDescent="0.2">
      <c r="A28" s="120" t="s">
        <v>453</v>
      </c>
      <c r="B28" s="22">
        <v>2.8</v>
      </c>
      <c r="C28" s="26" t="s">
        <v>183</v>
      </c>
      <c r="D28" s="24"/>
      <c r="E28" s="25"/>
    </row>
    <row r="29" spans="1:5" x14ac:dyDescent="0.2">
      <c r="A29" s="120" t="s">
        <v>453</v>
      </c>
      <c r="B29" s="22">
        <v>2.9</v>
      </c>
      <c r="C29" s="67" t="s">
        <v>184</v>
      </c>
      <c r="D29" s="24"/>
      <c r="E29" s="25"/>
    </row>
    <row r="30" spans="1:5" s="202" customFormat="1" x14ac:dyDescent="0.2">
      <c r="A30" s="120" t="s">
        <v>453</v>
      </c>
      <c r="B30" s="140">
        <v>2.1</v>
      </c>
      <c r="C30" s="67" t="s">
        <v>969</v>
      </c>
      <c r="D30" s="67"/>
      <c r="E30" s="201"/>
    </row>
    <row r="31" spans="1:5" x14ac:dyDescent="0.2">
      <c r="A31" s="120" t="s">
        <v>453</v>
      </c>
      <c r="B31" s="22">
        <v>2.11</v>
      </c>
      <c r="C31" s="67" t="s">
        <v>185</v>
      </c>
      <c r="D31" s="24"/>
      <c r="E31" s="25"/>
    </row>
    <row r="32" spans="1:5" x14ac:dyDescent="0.2">
      <c r="A32" s="120" t="s">
        <v>453</v>
      </c>
      <c r="B32" s="22">
        <v>2.12</v>
      </c>
      <c r="C32" s="67" t="s">
        <v>186</v>
      </c>
      <c r="D32" s="24"/>
      <c r="E32" s="25"/>
    </row>
    <row r="33" spans="1:5" ht="25.5" x14ac:dyDescent="0.2">
      <c r="A33" s="34"/>
      <c r="B33" s="35"/>
      <c r="C33" s="54" t="s">
        <v>57</v>
      </c>
      <c r="D33" s="55" t="s">
        <v>48</v>
      </c>
      <c r="E33" s="55" t="s">
        <v>56</v>
      </c>
    </row>
    <row r="34" spans="1:5" x14ac:dyDescent="0.2">
      <c r="A34" s="120" t="s">
        <v>453</v>
      </c>
      <c r="B34" s="22">
        <v>2.13</v>
      </c>
      <c r="C34" s="84" t="s">
        <v>967</v>
      </c>
      <c r="D34" s="24">
        <v>100</v>
      </c>
      <c r="E34" s="25"/>
    </row>
    <row r="35" spans="1:5" x14ac:dyDescent="0.2">
      <c r="A35" s="120" t="s">
        <v>453</v>
      </c>
      <c r="B35" s="22">
        <v>2.14</v>
      </c>
      <c r="C35" s="26" t="s">
        <v>180</v>
      </c>
      <c r="D35" s="24">
        <v>100</v>
      </c>
      <c r="E35" s="25"/>
    </row>
    <row r="36" spans="1:5" x14ac:dyDescent="0.2">
      <c r="A36" s="120" t="s">
        <v>453</v>
      </c>
      <c r="B36" s="22">
        <v>2.15</v>
      </c>
      <c r="C36" s="26" t="s">
        <v>181</v>
      </c>
      <c r="D36" s="24">
        <v>100</v>
      </c>
      <c r="E36" s="25"/>
    </row>
    <row r="37" spans="1:5" x14ac:dyDescent="0.2">
      <c r="A37" s="120" t="s">
        <v>453</v>
      </c>
      <c r="B37" s="22">
        <v>2.16</v>
      </c>
      <c r="C37" s="86" t="s">
        <v>968</v>
      </c>
      <c r="D37" s="24">
        <v>100</v>
      </c>
      <c r="E37" s="25"/>
    </row>
    <row r="38" spans="1:5" x14ac:dyDescent="0.2">
      <c r="A38" s="120" t="s">
        <v>453</v>
      </c>
      <c r="B38" s="22">
        <v>2.17</v>
      </c>
      <c r="C38" s="26" t="s">
        <v>182</v>
      </c>
      <c r="D38" s="24">
        <v>100</v>
      </c>
      <c r="E38" s="25"/>
    </row>
    <row r="39" spans="1:5" x14ac:dyDescent="0.2">
      <c r="A39" s="120" t="s">
        <v>453</v>
      </c>
      <c r="B39" s="22">
        <v>2.1800000000000002</v>
      </c>
      <c r="C39" s="26" t="s">
        <v>183</v>
      </c>
      <c r="D39" s="24">
        <v>100</v>
      </c>
      <c r="E39" s="25"/>
    </row>
    <row r="40" spans="1:5" x14ac:dyDescent="0.2">
      <c r="A40" s="120" t="s">
        <v>453</v>
      </c>
      <c r="B40" s="22">
        <v>2.19</v>
      </c>
      <c r="C40" s="67" t="s">
        <v>184</v>
      </c>
      <c r="D40" s="24">
        <v>100</v>
      </c>
      <c r="E40" s="25"/>
    </row>
    <row r="41" spans="1:5" x14ac:dyDescent="0.2">
      <c r="A41" s="120" t="s">
        <v>453</v>
      </c>
      <c r="B41" s="140">
        <v>2.2000000000000002</v>
      </c>
      <c r="C41" s="67" t="s">
        <v>969</v>
      </c>
      <c r="D41" s="24">
        <v>100</v>
      </c>
      <c r="E41" s="25"/>
    </row>
    <row r="42" spans="1:5" x14ac:dyDescent="0.2">
      <c r="A42" s="120" t="s">
        <v>453</v>
      </c>
      <c r="B42" s="22">
        <v>2.21</v>
      </c>
      <c r="C42" s="67" t="s">
        <v>185</v>
      </c>
      <c r="D42" s="24">
        <v>100</v>
      </c>
      <c r="E42" s="25"/>
    </row>
    <row r="43" spans="1:5" x14ac:dyDescent="0.2">
      <c r="A43" s="120" t="s">
        <v>453</v>
      </c>
      <c r="B43" s="22">
        <v>2.2200000000000002</v>
      </c>
      <c r="C43" s="67" t="s">
        <v>186</v>
      </c>
      <c r="D43" s="24">
        <v>100</v>
      </c>
      <c r="E43" s="25"/>
    </row>
    <row r="44" spans="1:5" ht="25.5" x14ac:dyDescent="0.2">
      <c r="A44" s="383">
        <v>13.3</v>
      </c>
      <c r="B44" s="384"/>
      <c r="C44" s="46" t="s">
        <v>187</v>
      </c>
      <c r="D44" s="342"/>
      <c r="E44" s="343"/>
    </row>
    <row r="45" spans="1:5" x14ac:dyDescent="0.2">
      <c r="A45" s="34"/>
      <c r="B45" s="35"/>
      <c r="C45" s="33" t="str">
        <f>CONCATENATE("Cena par ",A44," pozīciju bez PVN, EUR:")</f>
        <v>Cena par 13.3 pozīciju bez PVN, EUR:</v>
      </c>
      <c r="D45" s="348">
        <f>SUMPRODUCT(D62:D71,E62:E71)</f>
        <v>0</v>
      </c>
      <c r="E45" s="349"/>
    </row>
    <row r="46" spans="1:5" x14ac:dyDescent="0.2">
      <c r="A46" s="370"/>
      <c r="B46" s="371"/>
      <c r="C46" s="30" t="s">
        <v>14</v>
      </c>
      <c r="D46" s="332"/>
      <c r="E46" s="333"/>
    </row>
    <row r="47" spans="1:5" x14ac:dyDescent="0.2">
      <c r="A47" s="370"/>
      <c r="B47" s="371"/>
      <c r="C47" s="30" t="s">
        <v>15</v>
      </c>
      <c r="D47" s="332"/>
      <c r="E47" s="333"/>
    </row>
    <row r="48" spans="1:5" x14ac:dyDescent="0.2">
      <c r="A48" s="34"/>
      <c r="B48" s="35"/>
      <c r="C48" s="352" t="s">
        <v>13</v>
      </c>
      <c r="D48" s="353"/>
      <c r="E48" s="354"/>
    </row>
    <row r="49" spans="1:5" ht="25.5" x14ac:dyDescent="0.2">
      <c r="A49" s="120" t="s">
        <v>453</v>
      </c>
      <c r="B49" s="22">
        <v>3.1</v>
      </c>
      <c r="C49" s="67" t="s">
        <v>970</v>
      </c>
      <c r="D49" s="24"/>
      <c r="E49" s="25"/>
    </row>
    <row r="50" spans="1:5" x14ac:dyDescent="0.2">
      <c r="A50" s="120" t="s">
        <v>453</v>
      </c>
      <c r="B50" s="22">
        <v>3.2</v>
      </c>
      <c r="C50" s="78" t="s">
        <v>283</v>
      </c>
      <c r="D50" s="24"/>
      <c r="E50" s="25"/>
    </row>
    <row r="51" spans="1:5" x14ac:dyDescent="0.2">
      <c r="A51" s="120" t="s">
        <v>453</v>
      </c>
      <c r="B51" s="22">
        <v>3.3</v>
      </c>
      <c r="C51" s="84" t="s">
        <v>971</v>
      </c>
      <c r="D51" s="24"/>
      <c r="E51" s="25"/>
    </row>
    <row r="52" spans="1:5" x14ac:dyDescent="0.2">
      <c r="A52" s="120" t="s">
        <v>453</v>
      </c>
      <c r="B52" s="22">
        <v>3.4</v>
      </c>
      <c r="C52" s="86" t="s">
        <v>180</v>
      </c>
      <c r="D52" s="24"/>
      <c r="E52" s="25"/>
    </row>
    <row r="53" spans="1:5" x14ac:dyDescent="0.2">
      <c r="A53" s="120" t="s">
        <v>453</v>
      </c>
      <c r="B53" s="22">
        <v>3.5</v>
      </c>
      <c r="C53" s="86" t="s">
        <v>181</v>
      </c>
      <c r="D53" s="24"/>
      <c r="E53" s="25"/>
    </row>
    <row r="54" spans="1:5" x14ac:dyDescent="0.2">
      <c r="A54" s="120" t="s">
        <v>453</v>
      </c>
      <c r="B54" s="22">
        <v>3.6</v>
      </c>
      <c r="C54" s="86" t="s">
        <v>972</v>
      </c>
      <c r="D54" s="24"/>
      <c r="E54" s="25"/>
    </row>
    <row r="55" spans="1:5" x14ac:dyDescent="0.2">
      <c r="A55" s="120" t="s">
        <v>453</v>
      </c>
      <c r="B55" s="22">
        <v>3.3</v>
      </c>
      <c r="C55" s="86" t="s">
        <v>182</v>
      </c>
      <c r="D55" s="24"/>
      <c r="E55" s="25"/>
    </row>
    <row r="56" spans="1:5" x14ac:dyDescent="0.2">
      <c r="A56" s="120" t="s">
        <v>453</v>
      </c>
      <c r="B56" s="22">
        <v>3.4</v>
      </c>
      <c r="C56" s="86" t="s">
        <v>183</v>
      </c>
      <c r="D56" s="24"/>
      <c r="E56" s="25"/>
    </row>
    <row r="57" spans="1:5" x14ac:dyDescent="0.2">
      <c r="A57" s="120" t="s">
        <v>453</v>
      </c>
      <c r="B57" s="22">
        <v>3.5</v>
      </c>
      <c r="C57" s="67" t="s">
        <v>184</v>
      </c>
      <c r="D57" s="24"/>
      <c r="E57" s="25"/>
    </row>
    <row r="58" spans="1:5" x14ac:dyDescent="0.2">
      <c r="A58" s="120" t="s">
        <v>453</v>
      </c>
      <c r="B58" s="22">
        <v>3.7</v>
      </c>
      <c r="C58" s="67" t="s">
        <v>969</v>
      </c>
      <c r="D58" s="24"/>
      <c r="E58" s="25"/>
    </row>
    <row r="59" spans="1:5" x14ac:dyDescent="0.2">
      <c r="A59" s="120" t="s">
        <v>453</v>
      </c>
      <c r="B59" s="22">
        <v>3.8</v>
      </c>
      <c r="C59" s="67" t="s">
        <v>185</v>
      </c>
      <c r="D59" s="24"/>
      <c r="E59" s="25"/>
    </row>
    <row r="60" spans="1:5" x14ac:dyDescent="0.2">
      <c r="A60" s="120" t="s">
        <v>453</v>
      </c>
      <c r="B60" s="22">
        <v>3.9</v>
      </c>
      <c r="C60" s="67" t="s">
        <v>186</v>
      </c>
      <c r="D60" s="24"/>
      <c r="E60" s="25"/>
    </row>
    <row r="61" spans="1:5" ht="25.5" x14ac:dyDescent="0.2">
      <c r="A61" s="34"/>
      <c r="B61" s="35"/>
      <c r="C61" s="54" t="s">
        <v>57</v>
      </c>
      <c r="D61" s="55" t="s">
        <v>48</v>
      </c>
      <c r="E61" s="55" t="s">
        <v>56</v>
      </c>
    </row>
    <row r="62" spans="1:5" x14ac:dyDescent="0.2">
      <c r="A62" s="120" t="s">
        <v>453</v>
      </c>
      <c r="B62" s="140">
        <v>3.1</v>
      </c>
      <c r="C62" s="84" t="s">
        <v>971</v>
      </c>
      <c r="D62" s="24">
        <v>100</v>
      </c>
      <c r="E62" s="25"/>
    </row>
    <row r="63" spans="1:5" x14ac:dyDescent="0.2">
      <c r="A63" s="120" t="s">
        <v>453</v>
      </c>
      <c r="B63" s="22">
        <v>3.11</v>
      </c>
      <c r="C63" s="86" t="s">
        <v>180</v>
      </c>
      <c r="D63" s="24">
        <v>100</v>
      </c>
      <c r="E63" s="25"/>
    </row>
    <row r="64" spans="1:5" x14ac:dyDescent="0.2">
      <c r="A64" s="120" t="s">
        <v>453</v>
      </c>
      <c r="B64" s="140">
        <v>3.12</v>
      </c>
      <c r="C64" s="86" t="s">
        <v>181</v>
      </c>
      <c r="D64" s="24">
        <v>100</v>
      </c>
      <c r="E64" s="25"/>
    </row>
    <row r="65" spans="1:5" x14ac:dyDescent="0.2">
      <c r="A65" s="120" t="s">
        <v>453</v>
      </c>
      <c r="B65" s="140">
        <v>3.1</v>
      </c>
      <c r="C65" s="86" t="s">
        <v>972</v>
      </c>
      <c r="D65" s="24">
        <v>100</v>
      </c>
      <c r="E65" s="25"/>
    </row>
    <row r="66" spans="1:5" x14ac:dyDescent="0.2">
      <c r="A66" s="120" t="s">
        <v>453</v>
      </c>
      <c r="B66" s="22">
        <v>3.11</v>
      </c>
      <c r="C66" s="86" t="s">
        <v>182</v>
      </c>
      <c r="D66" s="24">
        <v>100</v>
      </c>
      <c r="E66" s="25"/>
    </row>
    <row r="67" spans="1:5" x14ac:dyDescent="0.2">
      <c r="A67" s="120" t="s">
        <v>453</v>
      </c>
      <c r="B67" s="140">
        <v>3.12</v>
      </c>
      <c r="C67" s="86" t="s">
        <v>183</v>
      </c>
      <c r="D67" s="24">
        <v>100</v>
      </c>
      <c r="E67" s="25"/>
    </row>
    <row r="68" spans="1:5" x14ac:dyDescent="0.2">
      <c r="A68" s="120" t="s">
        <v>453</v>
      </c>
      <c r="B68" s="22">
        <v>3.13</v>
      </c>
      <c r="C68" s="67" t="s">
        <v>184</v>
      </c>
      <c r="D68" s="24">
        <v>100</v>
      </c>
      <c r="E68" s="25"/>
    </row>
    <row r="69" spans="1:5" x14ac:dyDescent="0.2">
      <c r="A69" s="120" t="s">
        <v>453</v>
      </c>
      <c r="B69" s="140">
        <v>3.14</v>
      </c>
      <c r="C69" s="67" t="s">
        <v>969</v>
      </c>
      <c r="D69" s="24">
        <v>100</v>
      </c>
      <c r="E69" s="25"/>
    </row>
    <row r="70" spans="1:5" x14ac:dyDescent="0.2">
      <c r="A70" s="120" t="s">
        <v>453</v>
      </c>
      <c r="B70" s="22">
        <v>3.15</v>
      </c>
      <c r="C70" s="67" t="s">
        <v>185</v>
      </c>
      <c r="D70" s="24">
        <v>100</v>
      </c>
      <c r="E70" s="25"/>
    </row>
    <row r="71" spans="1:5" x14ac:dyDescent="0.2">
      <c r="A71" s="120" t="s">
        <v>453</v>
      </c>
      <c r="B71" s="140">
        <v>3.16</v>
      </c>
      <c r="C71" s="67" t="s">
        <v>186</v>
      </c>
      <c r="D71" s="24">
        <v>100</v>
      </c>
      <c r="E71" s="25"/>
    </row>
    <row r="72" spans="1:5" x14ac:dyDescent="0.2">
      <c r="A72" s="383">
        <v>13.4</v>
      </c>
      <c r="B72" s="384"/>
      <c r="C72" s="46" t="s">
        <v>188</v>
      </c>
      <c r="D72" s="342"/>
      <c r="E72" s="343"/>
    </row>
    <row r="73" spans="1:5" x14ac:dyDescent="0.2">
      <c r="A73" s="34"/>
      <c r="B73" s="35"/>
      <c r="C73" s="33" t="str">
        <f>CONCATENATE("Cena par ",A72," pozīciju bez PVN, EUR:")</f>
        <v>Cena par 13.4 pozīciju bez PVN, EUR:</v>
      </c>
      <c r="D73" s="348">
        <f>SUMPRODUCT(D87:D91,E87:E91)</f>
        <v>0</v>
      </c>
      <c r="E73" s="349"/>
    </row>
    <row r="74" spans="1:5" x14ac:dyDescent="0.2">
      <c r="A74" s="370"/>
      <c r="B74" s="371"/>
      <c r="C74" s="30" t="s">
        <v>14</v>
      </c>
      <c r="D74" s="332"/>
      <c r="E74" s="333"/>
    </row>
    <row r="75" spans="1:5" x14ac:dyDescent="0.2">
      <c r="A75" s="370"/>
      <c r="B75" s="371"/>
      <c r="C75" s="30" t="s">
        <v>15</v>
      </c>
      <c r="D75" s="332"/>
      <c r="E75" s="333"/>
    </row>
    <row r="76" spans="1:5" x14ac:dyDescent="0.2">
      <c r="A76" s="34"/>
      <c r="B76" s="35"/>
      <c r="C76" s="352" t="s">
        <v>13</v>
      </c>
      <c r="D76" s="353"/>
      <c r="E76" s="354"/>
    </row>
    <row r="77" spans="1:5" ht="25.5" x14ac:dyDescent="0.2">
      <c r="A77" s="120" t="s">
        <v>453</v>
      </c>
      <c r="B77" s="22">
        <v>4.0999999999999996</v>
      </c>
      <c r="C77" s="198" t="s">
        <v>966</v>
      </c>
      <c r="D77" s="24"/>
      <c r="E77" s="25"/>
    </row>
    <row r="78" spans="1:5" x14ac:dyDescent="0.2">
      <c r="A78" s="120" t="s">
        <v>453</v>
      </c>
      <c r="B78" s="22">
        <v>4.2</v>
      </c>
      <c r="C78" s="78" t="s">
        <v>297</v>
      </c>
      <c r="D78" s="24"/>
      <c r="E78" s="25"/>
    </row>
    <row r="79" spans="1:5" x14ac:dyDescent="0.2">
      <c r="A79" s="120" t="s">
        <v>453</v>
      </c>
      <c r="B79" s="22">
        <v>4.3</v>
      </c>
      <c r="C79" s="78" t="s">
        <v>283</v>
      </c>
      <c r="D79" s="24"/>
      <c r="E79" s="25"/>
    </row>
    <row r="80" spans="1:5" ht="25.5" x14ac:dyDescent="0.2">
      <c r="A80" s="120" t="s">
        <v>453</v>
      </c>
      <c r="B80" s="22">
        <v>4.4000000000000004</v>
      </c>
      <c r="C80" s="26" t="s">
        <v>189</v>
      </c>
      <c r="D80" s="24"/>
      <c r="E80" s="25"/>
    </row>
    <row r="81" spans="1:5" ht="25.5" x14ac:dyDescent="0.2">
      <c r="A81" s="120" t="s">
        <v>453</v>
      </c>
      <c r="B81" s="22">
        <v>4.5</v>
      </c>
      <c r="C81" s="86" t="s">
        <v>973</v>
      </c>
      <c r="D81" s="24"/>
      <c r="E81" s="25"/>
    </row>
    <row r="82" spans="1:5" ht="25.5" x14ac:dyDescent="0.2">
      <c r="A82" s="120" t="s">
        <v>453</v>
      </c>
      <c r="B82" s="22">
        <v>4.5999999999999996</v>
      </c>
      <c r="C82" s="26" t="s">
        <v>191</v>
      </c>
      <c r="D82" s="24"/>
      <c r="E82" s="25"/>
    </row>
    <row r="83" spans="1:5" ht="25.5" x14ac:dyDescent="0.2">
      <c r="A83" s="120" t="s">
        <v>453</v>
      </c>
      <c r="B83" s="22">
        <v>4.7</v>
      </c>
      <c r="C83" s="26" t="s">
        <v>192</v>
      </c>
      <c r="D83" s="24"/>
      <c r="E83" s="25"/>
    </row>
    <row r="84" spans="1:5" x14ac:dyDescent="0.2">
      <c r="A84" s="120" t="s">
        <v>453</v>
      </c>
      <c r="B84" s="22">
        <v>4.8</v>
      </c>
      <c r="C84" s="67" t="s">
        <v>193</v>
      </c>
      <c r="D84" s="24"/>
      <c r="E84" s="25"/>
    </row>
    <row r="85" spans="1:5" x14ac:dyDescent="0.2">
      <c r="A85" s="120" t="s">
        <v>453</v>
      </c>
      <c r="B85" s="22">
        <v>4.9000000000000004</v>
      </c>
      <c r="C85" s="67" t="s">
        <v>974</v>
      </c>
      <c r="D85" s="24"/>
      <c r="E85" s="25"/>
    </row>
    <row r="86" spans="1:5" ht="25.5" x14ac:dyDescent="0.2">
      <c r="A86" s="34"/>
      <c r="B86" s="35"/>
      <c r="C86" s="54" t="s">
        <v>57</v>
      </c>
      <c r="D86" s="55" t="s">
        <v>48</v>
      </c>
      <c r="E86" s="55" t="s">
        <v>56</v>
      </c>
    </row>
    <row r="87" spans="1:5" ht="25.5" x14ac:dyDescent="0.2">
      <c r="A87" s="120" t="s">
        <v>453</v>
      </c>
      <c r="B87" s="140">
        <v>4.0999999999999996</v>
      </c>
      <c r="C87" s="26" t="s">
        <v>189</v>
      </c>
      <c r="D87" s="24">
        <v>150</v>
      </c>
      <c r="E87" s="25"/>
    </row>
    <row r="88" spans="1:5" x14ac:dyDescent="0.2">
      <c r="A88" s="120" t="s">
        <v>453</v>
      </c>
      <c r="B88" s="140">
        <v>4.1100000000000003</v>
      </c>
      <c r="C88" s="26" t="s">
        <v>190</v>
      </c>
      <c r="D88" s="24">
        <v>100</v>
      </c>
      <c r="E88" s="25"/>
    </row>
    <row r="89" spans="1:5" ht="25.5" x14ac:dyDescent="0.2">
      <c r="A89" s="120" t="s">
        <v>453</v>
      </c>
      <c r="B89" s="140">
        <v>4.12</v>
      </c>
      <c r="C89" s="26" t="s">
        <v>191</v>
      </c>
      <c r="D89" s="24">
        <v>100</v>
      </c>
      <c r="E89" s="25"/>
    </row>
    <row r="90" spans="1:5" ht="25.5" x14ac:dyDescent="0.2">
      <c r="A90" s="120" t="s">
        <v>453</v>
      </c>
      <c r="B90" s="140">
        <v>4.13</v>
      </c>
      <c r="C90" s="26" t="s">
        <v>192</v>
      </c>
      <c r="D90" s="24">
        <v>100</v>
      </c>
      <c r="E90" s="25"/>
    </row>
    <row r="91" spans="1:5" x14ac:dyDescent="0.2">
      <c r="A91" s="120" t="s">
        <v>453</v>
      </c>
      <c r="B91" s="140">
        <v>4.1399999999999997</v>
      </c>
      <c r="C91" s="67" t="s">
        <v>193</v>
      </c>
      <c r="D91" s="24">
        <v>100</v>
      </c>
      <c r="E91" s="25"/>
    </row>
    <row r="92" spans="1:5" x14ac:dyDescent="0.2">
      <c r="A92" s="120" t="s">
        <v>453</v>
      </c>
      <c r="B92" s="22">
        <v>4.1500000000000004</v>
      </c>
      <c r="C92" s="67" t="s">
        <v>974</v>
      </c>
      <c r="D92" s="24"/>
      <c r="E92" s="25"/>
    </row>
    <row r="93" spans="1:5" x14ac:dyDescent="0.2">
      <c r="A93" s="379"/>
      <c r="B93" s="349"/>
      <c r="C93" s="33" t="s">
        <v>1187</v>
      </c>
      <c r="D93" s="348"/>
      <c r="E93" s="349"/>
    </row>
  </sheetData>
  <mergeCells count="40">
    <mergeCell ref="A93:B93"/>
    <mergeCell ref="D93:E93"/>
    <mergeCell ref="D73:E73"/>
    <mergeCell ref="A74:B74"/>
    <mergeCell ref="D74:E74"/>
    <mergeCell ref="A75:B75"/>
    <mergeCell ref="D75:E75"/>
    <mergeCell ref="C76:E76"/>
    <mergeCell ref="A72:B72"/>
    <mergeCell ref="D72:E72"/>
    <mergeCell ref="A19:B19"/>
    <mergeCell ref="D19:E19"/>
    <mergeCell ref="C20:E20"/>
    <mergeCell ref="A44:B44"/>
    <mergeCell ref="D44:E44"/>
    <mergeCell ref="D45:E45"/>
    <mergeCell ref="A46:B46"/>
    <mergeCell ref="D46:E46"/>
    <mergeCell ref="A47:B47"/>
    <mergeCell ref="D47:E47"/>
    <mergeCell ref="C48:E48"/>
    <mergeCell ref="C9:E9"/>
    <mergeCell ref="A16:B16"/>
    <mergeCell ref="D16:E16"/>
    <mergeCell ref="D17:E17"/>
    <mergeCell ref="A18:B18"/>
    <mergeCell ref="D18:E18"/>
    <mergeCell ref="A8:B8"/>
    <mergeCell ref="D8:E8"/>
    <mergeCell ref="A1:B1"/>
    <mergeCell ref="D2:E2"/>
    <mergeCell ref="A3:B3"/>
    <mergeCell ref="D3:E3"/>
    <mergeCell ref="A4:B4"/>
    <mergeCell ref="D4:E4"/>
    <mergeCell ref="A5:B5"/>
    <mergeCell ref="D5:E5"/>
    <mergeCell ref="D6:E6"/>
    <mergeCell ref="A7:B7"/>
    <mergeCell ref="D7:E7"/>
  </mergeCells>
  <pageMargins left="0.7" right="0.7" top="0.75" bottom="0.75" header="0.3" footer="0.3"/>
  <pageSetup paperSize="9" orientation="portrait" horizontalDpi="4294967294" vertic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E23" sqref="E23"/>
    </sheetView>
  </sheetViews>
  <sheetFormatPr defaultRowHeight="15" x14ac:dyDescent="0.25"/>
  <cols>
    <col min="1" max="2" width="9.140625" style="1"/>
    <col min="3" max="3" width="46.42578125" style="1" customWidth="1"/>
    <col min="4" max="5" width="17.42578125" style="139" customWidth="1"/>
    <col min="6" max="16384" width="9.140625" style="1"/>
  </cols>
  <sheetData>
    <row r="1" spans="1:5" ht="38.25" x14ac:dyDescent="0.25">
      <c r="A1" s="360" t="s">
        <v>7</v>
      </c>
      <c r="B1" s="361"/>
      <c r="C1" s="15" t="s">
        <v>8</v>
      </c>
      <c r="D1" s="16" t="s">
        <v>19</v>
      </c>
      <c r="E1" s="16" t="s">
        <v>20</v>
      </c>
    </row>
    <row r="2" spans="1:5" ht="25.5" x14ac:dyDescent="0.25">
      <c r="A2" s="44" t="s">
        <v>458</v>
      </c>
      <c r="B2" s="45" t="s">
        <v>1182</v>
      </c>
      <c r="C2" s="110" t="s">
        <v>197</v>
      </c>
      <c r="D2" s="368"/>
      <c r="E2" s="369"/>
    </row>
    <row r="3" spans="1:5" x14ac:dyDescent="0.25">
      <c r="A3" s="370"/>
      <c r="B3" s="371"/>
      <c r="C3" s="30" t="s">
        <v>14</v>
      </c>
      <c r="D3" s="332"/>
      <c r="E3" s="333"/>
    </row>
    <row r="4" spans="1:5" x14ac:dyDescent="0.25">
      <c r="A4" s="370"/>
      <c r="B4" s="371"/>
      <c r="C4" s="30" t="s">
        <v>15</v>
      </c>
      <c r="D4" s="332"/>
      <c r="E4" s="333"/>
    </row>
    <row r="5" spans="1:5" x14ac:dyDescent="0.25">
      <c r="A5" s="34"/>
      <c r="B5" s="35"/>
      <c r="C5" s="352" t="s">
        <v>13</v>
      </c>
      <c r="D5" s="353"/>
      <c r="E5" s="354"/>
    </row>
    <row r="6" spans="1:5" ht="25.5" x14ac:dyDescent="0.25">
      <c r="A6" s="120" t="s">
        <v>458</v>
      </c>
      <c r="B6" s="22" t="s">
        <v>422</v>
      </c>
      <c r="C6" s="67" t="s">
        <v>839</v>
      </c>
      <c r="D6" s="24"/>
      <c r="E6" s="25"/>
    </row>
    <row r="7" spans="1:5" x14ac:dyDescent="0.25">
      <c r="A7" s="120" t="s">
        <v>458</v>
      </c>
      <c r="B7" s="22" t="s">
        <v>430</v>
      </c>
      <c r="C7" s="78" t="s">
        <v>843</v>
      </c>
      <c r="D7" s="24"/>
      <c r="E7" s="25"/>
    </row>
    <row r="8" spans="1:5" x14ac:dyDescent="0.25">
      <c r="A8" s="120" t="s">
        <v>458</v>
      </c>
      <c r="B8" s="22" t="s">
        <v>431</v>
      </c>
      <c r="C8" s="26" t="s">
        <v>194</v>
      </c>
      <c r="D8" s="24"/>
      <c r="E8" s="25"/>
    </row>
    <row r="9" spans="1:5" x14ac:dyDescent="0.25">
      <c r="A9" s="120" t="s">
        <v>458</v>
      </c>
      <c r="B9" s="22" t="s">
        <v>423</v>
      </c>
      <c r="C9" s="26" t="s">
        <v>198</v>
      </c>
      <c r="D9" s="24"/>
      <c r="E9" s="25"/>
    </row>
    <row r="10" spans="1:5" x14ac:dyDescent="0.25">
      <c r="A10" s="120" t="s">
        <v>458</v>
      </c>
      <c r="B10" s="22" t="s">
        <v>424</v>
      </c>
      <c r="C10" s="26" t="s">
        <v>195</v>
      </c>
      <c r="D10" s="24"/>
      <c r="E10" s="25"/>
    </row>
    <row r="11" spans="1:5" x14ac:dyDescent="0.25">
      <c r="A11" s="120" t="s">
        <v>458</v>
      </c>
      <c r="B11" s="22" t="s">
        <v>425</v>
      </c>
      <c r="C11" s="26" t="s">
        <v>196</v>
      </c>
      <c r="D11" s="24"/>
      <c r="E11" s="25"/>
    </row>
    <row r="12" spans="1:5" ht="38.25" x14ac:dyDescent="0.25">
      <c r="A12" s="34"/>
      <c r="B12" s="35"/>
      <c r="C12" s="54" t="s">
        <v>57</v>
      </c>
      <c r="D12" s="55" t="s">
        <v>48</v>
      </c>
      <c r="E12" s="55" t="s">
        <v>56</v>
      </c>
    </row>
    <row r="13" spans="1:5" x14ac:dyDescent="0.25">
      <c r="A13" s="120" t="s">
        <v>458</v>
      </c>
      <c r="B13" s="22">
        <v>7</v>
      </c>
      <c r="C13" s="26" t="s">
        <v>194</v>
      </c>
      <c r="D13" s="24">
        <v>200</v>
      </c>
      <c r="E13" s="25"/>
    </row>
    <row r="14" spans="1:5" x14ac:dyDescent="0.25">
      <c r="A14" s="120" t="s">
        <v>458</v>
      </c>
      <c r="B14" s="22">
        <v>8</v>
      </c>
      <c r="C14" s="26" t="s">
        <v>198</v>
      </c>
      <c r="D14" s="24">
        <v>120</v>
      </c>
      <c r="E14" s="25"/>
    </row>
    <row r="15" spans="1:5" x14ac:dyDescent="0.25">
      <c r="A15" s="120" t="s">
        <v>458</v>
      </c>
      <c r="B15" s="22">
        <v>9</v>
      </c>
      <c r="C15" s="26" t="s">
        <v>195</v>
      </c>
      <c r="D15" s="24">
        <v>120</v>
      </c>
      <c r="E15" s="25"/>
    </row>
    <row r="16" spans="1:5" x14ac:dyDescent="0.25">
      <c r="A16" s="120" t="s">
        <v>458</v>
      </c>
      <c r="B16" s="22">
        <v>10</v>
      </c>
      <c r="C16" s="26" t="s">
        <v>196</v>
      </c>
      <c r="D16" s="24">
        <v>100</v>
      </c>
      <c r="E16" s="25"/>
    </row>
    <row r="17" spans="1:5" ht="25.5" x14ac:dyDescent="0.25">
      <c r="A17" s="34"/>
      <c r="B17" s="35"/>
      <c r="C17" s="33" t="str">
        <f>CONCATENATE("Vērtējamā cena par ",A2," pozīciju kopā bez PVN, EUR:")</f>
        <v>Vērtējamā cena par 14. pozīciju kopā bez PVN, EUR:</v>
      </c>
      <c r="D17" s="348"/>
      <c r="E17" s="382"/>
    </row>
  </sheetData>
  <mergeCells count="8">
    <mergeCell ref="C5:E5"/>
    <mergeCell ref="D17:E17"/>
    <mergeCell ref="A1:B1"/>
    <mergeCell ref="D2:E2"/>
    <mergeCell ref="A3:B3"/>
    <mergeCell ref="D3:E3"/>
    <mergeCell ref="A4:B4"/>
    <mergeCell ref="D4:E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25" sqref="C25"/>
    </sheetView>
  </sheetViews>
  <sheetFormatPr defaultRowHeight="15" x14ac:dyDescent="0.25"/>
  <cols>
    <col min="1" max="2" width="9.140625" style="1"/>
    <col min="3" max="3" width="57.42578125" style="1" customWidth="1"/>
    <col min="4" max="5" width="20" style="139" customWidth="1"/>
    <col min="6" max="16384" width="9.140625" style="1"/>
  </cols>
  <sheetData>
    <row r="1" spans="1:5" ht="38.25" x14ac:dyDescent="0.25">
      <c r="A1" s="360" t="s">
        <v>7</v>
      </c>
      <c r="B1" s="361"/>
      <c r="C1" s="15" t="s">
        <v>8</v>
      </c>
      <c r="D1" s="16" t="s">
        <v>19</v>
      </c>
      <c r="E1" s="16" t="s">
        <v>20</v>
      </c>
    </row>
    <row r="2" spans="1:5" x14ac:dyDescent="0.25">
      <c r="A2" s="44" t="s">
        <v>459</v>
      </c>
      <c r="B2" s="45" t="s">
        <v>1182</v>
      </c>
      <c r="C2" s="110" t="s">
        <v>199</v>
      </c>
      <c r="D2" s="368"/>
      <c r="E2" s="369"/>
    </row>
    <row r="3" spans="1:5" x14ac:dyDescent="0.25">
      <c r="A3" s="370"/>
      <c r="B3" s="371"/>
      <c r="C3" s="30" t="s">
        <v>14</v>
      </c>
      <c r="D3" s="332"/>
      <c r="E3" s="333"/>
    </row>
    <row r="4" spans="1:5" x14ac:dyDescent="0.25">
      <c r="A4" s="370"/>
      <c r="B4" s="371"/>
      <c r="C4" s="30" t="s">
        <v>15</v>
      </c>
      <c r="D4" s="332"/>
      <c r="E4" s="333"/>
    </row>
    <row r="5" spans="1:5" x14ac:dyDescent="0.25">
      <c r="A5" s="34"/>
      <c r="B5" s="35"/>
      <c r="C5" s="352" t="s">
        <v>13</v>
      </c>
      <c r="D5" s="353"/>
      <c r="E5" s="354"/>
    </row>
    <row r="6" spans="1:5" ht="25.5" x14ac:dyDescent="0.25">
      <c r="A6" s="120" t="s">
        <v>459</v>
      </c>
      <c r="B6" s="22" t="s">
        <v>422</v>
      </c>
      <c r="C6" s="67" t="s">
        <v>200</v>
      </c>
      <c r="D6" s="24"/>
      <c r="E6" s="24"/>
    </row>
    <row r="7" spans="1:5" ht="25.5" x14ac:dyDescent="0.25">
      <c r="A7" s="120" t="s">
        <v>459</v>
      </c>
      <c r="B7" s="22" t="s">
        <v>430</v>
      </c>
      <c r="C7" s="78" t="s">
        <v>201</v>
      </c>
      <c r="D7" s="24"/>
      <c r="E7" s="24"/>
    </row>
    <row r="8" spans="1:5" x14ac:dyDescent="0.25">
      <c r="A8" s="120" t="s">
        <v>459</v>
      </c>
      <c r="B8" s="22" t="s">
        <v>431</v>
      </c>
      <c r="C8" s="78" t="s">
        <v>844</v>
      </c>
      <c r="D8" s="24"/>
      <c r="E8" s="24"/>
    </row>
    <row r="9" spans="1:5" x14ac:dyDescent="0.25">
      <c r="A9" s="120" t="s">
        <v>459</v>
      </c>
      <c r="B9" s="22" t="s">
        <v>423</v>
      </c>
      <c r="C9" s="26" t="s">
        <v>202</v>
      </c>
      <c r="D9" s="24"/>
      <c r="E9" s="25"/>
    </row>
    <row r="10" spans="1:5" x14ac:dyDescent="0.25">
      <c r="A10" s="120" t="s">
        <v>459</v>
      </c>
      <c r="B10" s="22" t="s">
        <v>424</v>
      </c>
      <c r="C10" s="26" t="s">
        <v>203</v>
      </c>
      <c r="D10" s="24"/>
      <c r="E10" s="25"/>
    </row>
    <row r="11" spans="1:5" x14ac:dyDescent="0.25">
      <c r="A11" s="120" t="s">
        <v>459</v>
      </c>
      <c r="B11" s="22" t="s">
        <v>425</v>
      </c>
      <c r="C11" s="26" t="s">
        <v>204</v>
      </c>
      <c r="D11" s="24"/>
      <c r="E11" s="25"/>
    </row>
    <row r="12" spans="1:5" ht="25.5" x14ac:dyDescent="0.25">
      <c r="A12" s="34"/>
      <c r="B12" s="35"/>
      <c r="C12" s="54" t="s">
        <v>57</v>
      </c>
      <c r="D12" s="55" t="s">
        <v>48</v>
      </c>
      <c r="E12" s="55" t="s">
        <v>56</v>
      </c>
    </row>
    <row r="13" spans="1:5" x14ac:dyDescent="0.25">
      <c r="A13" s="120" t="s">
        <v>459</v>
      </c>
      <c r="B13" s="22">
        <v>7</v>
      </c>
      <c r="C13" s="26" t="s">
        <v>202</v>
      </c>
      <c r="D13" s="24">
        <v>30</v>
      </c>
      <c r="E13" s="25"/>
    </row>
    <row r="14" spans="1:5" x14ac:dyDescent="0.25">
      <c r="A14" s="120" t="s">
        <v>459</v>
      </c>
      <c r="B14" s="22">
        <v>8</v>
      </c>
      <c r="C14" s="26" t="s">
        <v>203</v>
      </c>
      <c r="D14" s="24">
        <v>30</v>
      </c>
      <c r="E14" s="25"/>
    </row>
    <row r="15" spans="1:5" x14ac:dyDescent="0.25">
      <c r="A15" s="120" t="s">
        <v>459</v>
      </c>
      <c r="B15" s="22">
        <v>9</v>
      </c>
      <c r="C15" s="26" t="s">
        <v>204</v>
      </c>
      <c r="D15" s="24">
        <v>10</v>
      </c>
      <c r="E15" s="25"/>
    </row>
    <row r="16" spans="1:5" x14ac:dyDescent="0.25">
      <c r="A16" s="34"/>
      <c r="B16" s="35"/>
      <c r="C16" s="33" t="str">
        <f>CONCATENATE("Vērtējamā cena par ",A2," pozīciju kopā bez PVN, EUR:")</f>
        <v>Vērtējamā cena par 15. pozīciju kopā bez PVN, EUR:</v>
      </c>
      <c r="D16" s="348"/>
      <c r="E16" s="382"/>
    </row>
  </sheetData>
  <mergeCells count="8">
    <mergeCell ref="C5:E5"/>
    <mergeCell ref="D16:E16"/>
    <mergeCell ref="A1:B1"/>
    <mergeCell ref="D2:E2"/>
    <mergeCell ref="A3:B3"/>
    <mergeCell ref="D3:E3"/>
    <mergeCell ref="A4:B4"/>
    <mergeCell ref="D4:E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C22" sqref="C22"/>
    </sheetView>
  </sheetViews>
  <sheetFormatPr defaultRowHeight="15" x14ac:dyDescent="0.25"/>
  <cols>
    <col min="1" max="1" width="9.140625" style="134"/>
    <col min="2" max="2" width="9.85546875" style="134" bestFit="1" customWidth="1"/>
    <col min="3" max="3" width="64.7109375" style="134" customWidth="1"/>
    <col min="4" max="5" width="23.140625" style="134" customWidth="1"/>
    <col min="6" max="16384" width="9.140625" style="134"/>
  </cols>
  <sheetData>
    <row r="1" spans="1:5" ht="25.5" x14ac:dyDescent="0.25">
      <c r="A1" s="360" t="s">
        <v>7</v>
      </c>
      <c r="B1" s="361"/>
      <c r="C1" s="79" t="s">
        <v>8</v>
      </c>
      <c r="D1" s="79" t="s">
        <v>19</v>
      </c>
      <c r="E1" s="79" t="s">
        <v>20</v>
      </c>
    </row>
    <row r="2" spans="1:5" ht="25.5" x14ac:dyDescent="0.25">
      <c r="A2" s="80">
        <v>16</v>
      </c>
      <c r="B2" s="45" t="s">
        <v>1182</v>
      </c>
      <c r="C2" s="110" t="s">
        <v>713</v>
      </c>
      <c r="D2" s="368"/>
      <c r="E2" s="369"/>
    </row>
    <row r="3" spans="1:5" x14ac:dyDescent="0.25">
      <c r="A3" s="387"/>
      <c r="B3" s="388"/>
      <c r="C3" s="30" t="s">
        <v>48</v>
      </c>
      <c r="D3" s="344">
        <v>250</v>
      </c>
      <c r="E3" s="345"/>
    </row>
    <row r="4" spans="1:5" x14ac:dyDescent="0.25">
      <c r="A4" s="387"/>
      <c r="B4" s="388"/>
      <c r="C4" s="30" t="s">
        <v>16</v>
      </c>
      <c r="D4" s="346">
        <v>0</v>
      </c>
      <c r="E4" s="347"/>
    </row>
    <row r="5" spans="1:5" x14ac:dyDescent="0.25">
      <c r="A5" s="387"/>
      <c r="B5" s="388"/>
      <c r="C5" s="30" t="s">
        <v>14</v>
      </c>
      <c r="D5" s="332"/>
      <c r="E5" s="333"/>
    </row>
    <row r="6" spans="1:5" x14ac:dyDescent="0.25">
      <c r="A6" s="387"/>
      <c r="B6" s="388"/>
      <c r="C6" s="30" t="s">
        <v>15</v>
      </c>
      <c r="D6" s="332"/>
      <c r="E6" s="333"/>
    </row>
    <row r="7" spans="1:5" x14ac:dyDescent="0.25">
      <c r="A7" s="34"/>
      <c r="B7" s="35"/>
      <c r="C7" s="352" t="s">
        <v>13</v>
      </c>
      <c r="D7" s="353"/>
      <c r="E7" s="354"/>
    </row>
    <row r="8" spans="1:5" ht="25.5" x14ac:dyDescent="0.25">
      <c r="A8" s="135" t="s">
        <v>460</v>
      </c>
      <c r="B8" s="136">
        <v>1</v>
      </c>
      <c r="C8" s="67" t="s">
        <v>205</v>
      </c>
      <c r="D8" s="75"/>
      <c r="E8" s="76"/>
    </row>
    <row r="9" spans="1:5" ht="38.25" x14ac:dyDescent="0.25">
      <c r="A9" s="135" t="s">
        <v>460</v>
      </c>
      <c r="B9" s="136">
        <v>2</v>
      </c>
      <c r="C9" s="78" t="s">
        <v>206</v>
      </c>
      <c r="D9" s="75"/>
      <c r="E9" s="76"/>
    </row>
    <row r="10" spans="1:5" ht="25.5" x14ac:dyDescent="0.25">
      <c r="A10" s="135" t="s">
        <v>460</v>
      </c>
      <c r="B10" s="136">
        <v>3</v>
      </c>
      <c r="C10" s="26" t="s">
        <v>207</v>
      </c>
      <c r="D10" s="75"/>
      <c r="E10" s="76"/>
    </row>
    <row r="11" spans="1:5" x14ac:dyDescent="0.25">
      <c r="A11" s="135" t="s">
        <v>460</v>
      </c>
      <c r="B11" s="136">
        <v>4</v>
      </c>
      <c r="C11" s="26" t="s">
        <v>208</v>
      </c>
      <c r="D11" s="75"/>
      <c r="E11" s="76"/>
    </row>
    <row r="12" spans="1:5" ht="25.5" x14ac:dyDescent="0.25">
      <c r="A12" s="135" t="s">
        <v>460</v>
      </c>
      <c r="B12" s="136">
        <v>5</v>
      </c>
      <c r="C12" s="26" t="s">
        <v>209</v>
      </c>
      <c r="D12" s="75"/>
      <c r="E12" s="76"/>
    </row>
    <row r="13" spans="1:5" x14ac:dyDescent="0.25">
      <c r="A13" s="135" t="s">
        <v>460</v>
      </c>
      <c r="B13" s="136">
        <v>6</v>
      </c>
      <c r="C13" s="26" t="s">
        <v>845</v>
      </c>
      <c r="D13" s="75"/>
      <c r="E13" s="76"/>
    </row>
    <row r="14" spans="1:5" ht="51" x14ac:dyDescent="0.25">
      <c r="A14" s="135" t="s">
        <v>460</v>
      </c>
      <c r="B14" s="136">
        <v>7</v>
      </c>
      <c r="C14" s="26" t="s">
        <v>210</v>
      </c>
      <c r="D14" s="75"/>
      <c r="E14" s="76"/>
    </row>
    <row r="15" spans="1:5" x14ac:dyDescent="0.25">
      <c r="A15" s="389"/>
      <c r="B15" s="390"/>
      <c r="C15" s="85" t="str">
        <f>CONCATENATE("Vērtējamā cena par ",A14," pozīciju kopā bez PVN, EUR:")</f>
        <v>Vērtējamā cena par 16. pozīciju kopā bez PVN, EUR:</v>
      </c>
      <c r="D15" s="391"/>
      <c r="E15" s="392"/>
    </row>
  </sheetData>
  <mergeCells count="13">
    <mergeCell ref="C7:E7"/>
    <mergeCell ref="A15:B15"/>
    <mergeCell ref="D15:E15"/>
    <mergeCell ref="A5:B5"/>
    <mergeCell ref="D5:E5"/>
    <mergeCell ref="A6:B6"/>
    <mergeCell ref="D6:E6"/>
    <mergeCell ref="A1:B1"/>
    <mergeCell ref="D2:E2"/>
    <mergeCell ref="A3:B3"/>
    <mergeCell ref="D3:E3"/>
    <mergeCell ref="A4:B4"/>
    <mergeCell ref="D4:E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10" workbookViewId="0">
      <selection activeCell="E41" sqref="E41"/>
    </sheetView>
  </sheetViews>
  <sheetFormatPr defaultRowHeight="15" x14ac:dyDescent="0.25"/>
  <cols>
    <col min="1" max="2" width="9.140625" style="1"/>
    <col min="3" max="3" width="54" style="1" customWidth="1"/>
    <col min="4" max="5" width="22.140625" style="1" customWidth="1"/>
    <col min="6" max="16384" width="9.140625" style="1"/>
  </cols>
  <sheetData>
    <row r="1" spans="1:5" ht="25.5" x14ac:dyDescent="0.25">
      <c r="A1" s="360" t="s">
        <v>7</v>
      </c>
      <c r="B1" s="361"/>
      <c r="C1" s="15" t="s">
        <v>8</v>
      </c>
      <c r="D1" s="16" t="s">
        <v>19</v>
      </c>
      <c r="E1" s="16" t="s">
        <v>20</v>
      </c>
    </row>
    <row r="2" spans="1:5" x14ac:dyDescent="0.25">
      <c r="A2" s="44" t="s">
        <v>461</v>
      </c>
      <c r="B2" s="45" t="s">
        <v>1182</v>
      </c>
      <c r="C2" s="115" t="s">
        <v>567</v>
      </c>
      <c r="D2" s="368"/>
      <c r="E2" s="369"/>
    </row>
    <row r="3" spans="1:5" ht="25.5" x14ac:dyDescent="0.25">
      <c r="A3" s="393">
        <v>17.100000000000001</v>
      </c>
      <c r="B3" s="394"/>
      <c r="C3" s="46" t="s">
        <v>213</v>
      </c>
      <c r="D3" s="342"/>
      <c r="E3" s="343"/>
    </row>
    <row r="4" spans="1:5" x14ac:dyDescent="0.25">
      <c r="A4" s="370"/>
      <c r="B4" s="371"/>
      <c r="C4" s="30" t="s">
        <v>48</v>
      </c>
      <c r="D4" s="344">
        <v>80</v>
      </c>
      <c r="E4" s="345"/>
    </row>
    <row r="5" spans="1:5" x14ac:dyDescent="0.25">
      <c r="A5" s="370"/>
      <c r="B5" s="371"/>
      <c r="C5" s="30" t="s">
        <v>16</v>
      </c>
      <c r="D5" s="346">
        <v>0</v>
      </c>
      <c r="E5" s="347"/>
    </row>
    <row r="6" spans="1:5" x14ac:dyDescent="0.25">
      <c r="A6" s="34"/>
      <c r="B6" s="35"/>
      <c r="C6" s="33" t="str">
        <f>CONCATENATE("'Cena par ",A3," pozīciju bez PVN, EUR:")</f>
        <v>'Cena par 17.1 pozīciju bez PVN, EUR:</v>
      </c>
      <c r="D6" s="348">
        <f>D4*D5</f>
        <v>0</v>
      </c>
      <c r="E6" s="349"/>
    </row>
    <row r="7" spans="1:5" x14ac:dyDescent="0.25">
      <c r="A7" s="370"/>
      <c r="B7" s="371"/>
      <c r="C7" s="30" t="s">
        <v>14</v>
      </c>
      <c r="D7" s="332"/>
      <c r="E7" s="333"/>
    </row>
    <row r="8" spans="1:5" x14ac:dyDescent="0.25">
      <c r="A8" s="370"/>
      <c r="B8" s="371"/>
      <c r="C8" s="30" t="s">
        <v>15</v>
      </c>
      <c r="D8" s="332"/>
      <c r="E8" s="333"/>
    </row>
    <row r="9" spans="1:5" x14ac:dyDescent="0.25">
      <c r="A9" s="34"/>
      <c r="B9" s="35"/>
      <c r="C9" s="352" t="s">
        <v>13</v>
      </c>
      <c r="D9" s="353"/>
      <c r="E9" s="354"/>
    </row>
    <row r="10" spans="1:5" x14ac:dyDescent="0.25">
      <c r="A10" s="48" t="s">
        <v>461</v>
      </c>
      <c r="B10" s="22" t="s">
        <v>10</v>
      </c>
      <c r="C10" s="67" t="s">
        <v>569</v>
      </c>
      <c r="D10" s="24"/>
      <c r="E10" s="25"/>
    </row>
    <row r="11" spans="1:5" x14ac:dyDescent="0.25">
      <c r="A11" s="48" t="s">
        <v>461</v>
      </c>
      <c r="B11" s="22">
        <v>1.2</v>
      </c>
      <c r="C11" s="78" t="s">
        <v>570</v>
      </c>
      <c r="D11" s="24"/>
      <c r="E11" s="25"/>
    </row>
    <row r="12" spans="1:5" ht="25.5" x14ac:dyDescent="0.25">
      <c r="A12" s="48" t="s">
        <v>461</v>
      </c>
      <c r="B12" s="22" t="s">
        <v>12</v>
      </c>
      <c r="C12" s="86" t="s">
        <v>211</v>
      </c>
      <c r="D12" s="24"/>
      <c r="E12" s="25"/>
    </row>
    <row r="13" spans="1:5" x14ac:dyDescent="0.25">
      <c r="A13" s="48" t="s">
        <v>461</v>
      </c>
      <c r="B13" s="22">
        <v>1.4</v>
      </c>
      <c r="C13" s="86" t="s">
        <v>212</v>
      </c>
      <c r="D13" s="24"/>
      <c r="E13" s="25"/>
    </row>
    <row r="14" spans="1:5" ht="25.5" x14ac:dyDescent="0.25">
      <c r="A14" s="395" t="s">
        <v>857</v>
      </c>
      <c r="B14" s="396"/>
      <c r="C14" s="46" t="s">
        <v>214</v>
      </c>
      <c r="D14" s="342"/>
      <c r="E14" s="343"/>
    </row>
    <row r="15" spans="1:5" x14ac:dyDescent="0.25">
      <c r="A15" s="370"/>
      <c r="B15" s="371"/>
      <c r="C15" s="30" t="s">
        <v>48</v>
      </c>
      <c r="D15" s="344">
        <v>80</v>
      </c>
      <c r="E15" s="345"/>
    </row>
    <row r="16" spans="1:5" x14ac:dyDescent="0.25">
      <c r="A16" s="370"/>
      <c r="B16" s="371"/>
      <c r="C16" s="30" t="s">
        <v>16</v>
      </c>
      <c r="D16" s="346">
        <v>0</v>
      </c>
      <c r="E16" s="347"/>
    </row>
    <row r="17" spans="1:5" x14ac:dyDescent="0.25">
      <c r="A17" s="34"/>
      <c r="B17" s="35"/>
      <c r="C17" s="33" t="str">
        <f>CONCATENATE("'Cena par ",A14," pozīciju bez PVN, EUR:")</f>
        <v>'Cena par 17.2 pozīciju bez PVN, EUR:</v>
      </c>
      <c r="D17" s="348">
        <f>D15*D16</f>
        <v>0</v>
      </c>
      <c r="E17" s="349"/>
    </row>
    <row r="18" spans="1:5" x14ac:dyDescent="0.25">
      <c r="A18" s="370"/>
      <c r="B18" s="371"/>
      <c r="C18" s="30" t="s">
        <v>14</v>
      </c>
      <c r="D18" s="332"/>
      <c r="E18" s="333"/>
    </row>
    <row r="19" spans="1:5" x14ac:dyDescent="0.25">
      <c r="A19" s="370"/>
      <c r="B19" s="371"/>
      <c r="C19" s="30" t="s">
        <v>15</v>
      </c>
      <c r="D19" s="332"/>
      <c r="E19" s="333"/>
    </row>
    <row r="20" spans="1:5" x14ac:dyDescent="0.25">
      <c r="A20" s="34"/>
      <c r="B20" s="35"/>
      <c r="C20" s="352" t="s">
        <v>13</v>
      </c>
      <c r="D20" s="353"/>
      <c r="E20" s="354"/>
    </row>
    <row r="21" spans="1:5" x14ac:dyDescent="0.25">
      <c r="A21" s="48" t="s">
        <v>461</v>
      </c>
      <c r="B21" s="22">
        <v>2.1</v>
      </c>
      <c r="C21" s="67" t="s">
        <v>571</v>
      </c>
      <c r="D21" s="24"/>
      <c r="E21" s="25"/>
    </row>
    <row r="22" spans="1:5" x14ac:dyDescent="0.25">
      <c r="A22" s="48" t="s">
        <v>461</v>
      </c>
      <c r="B22" s="22">
        <v>2.2000000000000002</v>
      </c>
      <c r="C22" s="78" t="s">
        <v>570</v>
      </c>
      <c r="D22" s="24"/>
      <c r="E22" s="25"/>
    </row>
    <row r="23" spans="1:5" ht="25.5" x14ac:dyDescent="0.25">
      <c r="A23" s="48" t="s">
        <v>461</v>
      </c>
      <c r="B23" s="22">
        <v>2.2999999999999998</v>
      </c>
      <c r="C23" s="86" t="s">
        <v>211</v>
      </c>
      <c r="D23" s="24"/>
      <c r="E23" s="25"/>
    </row>
    <row r="24" spans="1:5" x14ac:dyDescent="0.25">
      <c r="A24" s="48" t="s">
        <v>461</v>
      </c>
      <c r="B24" s="22">
        <v>2.4</v>
      </c>
      <c r="C24" s="86" t="s">
        <v>212</v>
      </c>
      <c r="D24" s="24"/>
      <c r="E24" s="25"/>
    </row>
    <row r="25" spans="1:5" ht="25.5" x14ac:dyDescent="0.25">
      <c r="A25" s="397" t="s">
        <v>858</v>
      </c>
      <c r="B25" s="398"/>
      <c r="C25" s="46" t="s">
        <v>215</v>
      </c>
      <c r="D25" s="342"/>
      <c r="E25" s="343"/>
    </row>
    <row r="26" spans="1:5" x14ac:dyDescent="0.25">
      <c r="A26" s="370"/>
      <c r="B26" s="371"/>
      <c r="C26" s="30" t="s">
        <v>48</v>
      </c>
      <c r="D26" s="344">
        <v>80</v>
      </c>
      <c r="E26" s="345"/>
    </row>
    <row r="27" spans="1:5" x14ac:dyDescent="0.25">
      <c r="A27" s="370"/>
      <c r="B27" s="371"/>
      <c r="C27" s="30" t="s">
        <v>16</v>
      </c>
      <c r="D27" s="346">
        <v>0</v>
      </c>
      <c r="E27" s="347"/>
    </row>
    <row r="28" spans="1:5" x14ac:dyDescent="0.25">
      <c r="A28" s="34"/>
      <c r="B28" s="35"/>
      <c r="C28" s="33" t="str">
        <f>CONCATENATE("'Cena par ",A25," pozīciju bez PVN, EUR:")</f>
        <v>'Cena par 17.3 pozīciju bez PVN, EUR:</v>
      </c>
      <c r="D28" s="348">
        <f>D26*D27</f>
        <v>0</v>
      </c>
      <c r="E28" s="349"/>
    </row>
    <row r="29" spans="1:5" x14ac:dyDescent="0.25">
      <c r="A29" s="370"/>
      <c r="B29" s="371"/>
      <c r="C29" s="30" t="s">
        <v>14</v>
      </c>
      <c r="D29" s="332"/>
      <c r="E29" s="333"/>
    </row>
    <row r="30" spans="1:5" x14ac:dyDescent="0.25">
      <c r="A30" s="370"/>
      <c r="B30" s="371"/>
      <c r="C30" s="30" t="s">
        <v>15</v>
      </c>
      <c r="D30" s="332"/>
      <c r="E30" s="333"/>
    </row>
    <row r="31" spans="1:5" x14ac:dyDescent="0.25">
      <c r="A31" s="34"/>
      <c r="B31" s="35"/>
      <c r="C31" s="352" t="s">
        <v>13</v>
      </c>
      <c r="D31" s="353"/>
      <c r="E31" s="354"/>
    </row>
    <row r="32" spans="1:5" ht="25.5" x14ac:dyDescent="0.25">
      <c r="A32" s="48" t="s">
        <v>461</v>
      </c>
      <c r="B32" s="22">
        <v>3.1</v>
      </c>
      <c r="C32" s="67" t="s">
        <v>215</v>
      </c>
      <c r="D32" s="24"/>
      <c r="E32" s="25"/>
    </row>
    <row r="33" spans="1:5" x14ac:dyDescent="0.25">
      <c r="A33" s="48" t="s">
        <v>461</v>
      </c>
      <c r="B33" s="22">
        <v>3.2</v>
      </c>
      <c r="C33" s="78" t="s">
        <v>217</v>
      </c>
      <c r="D33" s="24"/>
      <c r="E33" s="25"/>
    </row>
    <row r="34" spans="1:5" ht="25.5" x14ac:dyDescent="0.25">
      <c r="A34" s="48" t="s">
        <v>461</v>
      </c>
      <c r="B34" s="22">
        <v>3.3</v>
      </c>
      <c r="C34" s="86" t="s">
        <v>572</v>
      </c>
      <c r="D34" s="24"/>
      <c r="E34" s="25"/>
    </row>
    <row r="35" spans="1:5" x14ac:dyDescent="0.25">
      <c r="A35" s="48" t="s">
        <v>461</v>
      </c>
      <c r="B35" s="22">
        <v>3.4</v>
      </c>
      <c r="C35" s="86" t="s">
        <v>212</v>
      </c>
      <c r="D35" s="24"/>
      <c r="E35" s="25"/>
    </row>
    <row r="36" spans="1:5" x14ac:dyDescent="0.25">
      <c r="A36" s="48" t="s">
        <v>461</v>
      </c>
      <c r="B36" s="22">
        <v>3.5</v>
      </c>
      <c r="C36" s="86" t="s">
        <v>216</v>
      </c>
      <c r="D36" s="24"/>
      <c r="E36" s="25"/>
    </row>
    <row r="37" spans="1:5" x14ac:dyDescent="0.25">
      <c r="A37" s="34"/>
      <c r="B37" s="35"/>
      <c r="C37" s="33" t="str">
        <f>CONCATENATE("'Vērtējamā cena par ",A2," pozīciju kopā bez PVN, EUR:")</f>
        <v>'Vērtējamā cena par 17. pozīciju kopā bez PVN, EUR:</v>
      </c>
      <c r="D37" s="348">
        <f>SUM(D6)</f>
        <v>0</v>
      </c>
      <c r="E37" s="382"/>
    </row>
  </sheetData>
  <mergeCells count="39">
    <mergeCell ref="D37:E37"/>
    <mergeCell ref="D28:E28"/>
    <mergeCell ref="A29:B29"/>
    <mergeCell ref="D29:E29"/>
    <mergeCell ref="A30:B30"/>
    <mergeCell ref="D30:E30"/>
    <mergeCell ref="C31:E31"/>
    <mergeCell ref="A25:B25"/>
    <mergeCell ref="D25:E25"/>
    <mergeCell ref="A26:B26"/>
    <mergeCell ref="D26:E26"/>
    <mergeCell ref="A27:B27"/>
    <mergeCell ref="D27:E27"/>
    <mergeCell ref="C20:E20"/>
    <mergeCell ref="C9:E9"/>
    <mergeCell ref="A14:B14"/>
    <mergeCell ref="D14:E14"/>
    <mergeCell ref="A15:B15"/>
    <mergeCell ref="D15:E15"/>
    <mergeCell ref="A16:B16"/>
    <mergeCell ref="D16:E16"/>
    <mergeCell ref="D17:E17"/>
    <mergeCell ref="A18:B18"/>
    <mergeCell ref="D18:E18"/>
    <mergeCell ref="A19:B19"/>
    <mergeCell ref="D19:E19"/>
    <mergeCell ref="A8:B8"/>
    <mergeCell ref="D8:E8"/>
    <mergeCell ref="A1:B1"/>
    <mergeCell ref="D2:E2"/>
    <mergeCell ref="A3:B3"/>
    <mergeCell ref="D3:E3"/>
    <mergeCell ref="A4:B4"/>
    <mergeCell ref="D4:E4"/>
    <mergeCell ref="A5:B5"/>
    <mergeCell ref="D5:E5"/>
    <mergeCell ref="D6:E6"/>
    <mergeCell ref="A7:B7"/>
    <mergeCell ref="D7:E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D26" sqref="D26"/>
    </sheetView>
  </sheetViews>
  <sheetFormatPr defaultRowHeight="15" x14ac:dyDescent="0.25"/>
  <cols>
    <col min="1" max="2" width="9.140625" style="1"/>
    <col min="3" max="3" width="60.85546875" style="1" customWidth="1"/>
    <col min="4" max="4" width="24" style="1" customWidth="1"/>
    <col min="5" max="5" width="20.140625" style="1" customWidth="1"/>
    <col min="6" max="16384" width="9.140625" style="1"/>
  </cols>
  <sheetData>
    <row r="1" spans="1:5" ht="38.25" x14ac:dyDescent="0.25">
      <c r="A1" s="360" t="s">
        <v>7</v>
      </c>
      <c r="B1" s="361"/>
      <c r="C1" s="15" t="s">
        <v>8</v>
      </c>
      <c r="D1" s="16" t="s">
        <v>19</v>
      </c>
      <c r="E1" s="16" t="s">
        <v>20</v>
      </c>
    </row>
    <row r="2" spans="1:5" ht="25.5" x14ac:dyDescent="0.25">
      <c r="A2" s="128" t="s">
        <v>463</v>
      </c>
      <c r="B2" s="81" t="s">
        <v>1182</v>
      </c>
      <c r="C2" s="110" t="s">
        <v>218</v>
      </c>
      <c r="D2" s="368"/>
      <c r="E2" s="369"/>
    </row>
    <row r="3" spans="1:5" x14ac:dyDescent="0.25">
      <c r="A3" s="370"/>
      <c r="B3" s="371"/>
      <c r="C3" s="30" t="s">
        <v>14</v>
      </c>
      <c r="D3" s="332"/>
      <c r="E3" s="333"/>
    </row>
    <row r="4" spans="1:5" x14ac:dyDescent="0.25">
      <c r="A4" s="370"/>
      <c r="B4" s="371"/>
      <c r="C4" s="30" t="s">
        <v>15</v>
      </c>
      <c r="D4" s="332"/>
      <c r="E4" s="333"/>
    </row>
    <row r="5" spans="1:5" x14ac:dyDescent="0.25">
      <c r="A5" s="34"/>
      <c r="B5" s="35"/>
      <c r="C5" s="352" t="s">
        <v>13</v>
      </c>
      <c r="D5" s="353"/>
      <c r="E5" s="354"/>
    </row>
    <row r="6" spans="1:5" x14ac:dyDescent="0.25">
      <c r="A6" s="48" t="s">
        <v>463</v>
      </c>
      <c r="B6" s="22" t="s">
        <v>422</v>
      </c>
      <c r="C6" s="67" t="s">
        <v>219</v>
      </c>
      <c r="D6" s="24"/>
      <c r="E6" s="25"/>
    </row>
    <row r="7" spans="1:5" x14ac:dyDescent="0.25">
      <c r="A7" s="48" t="s">
        <v>463</v>
      </c>
      <c r="B7" s="22" t="s">
        <v>430</v>
      </c>
      <c r="C7" s="78" t="s">
        <v>859</v>
      </c>
      <c r="D7" s="24"/>
      <c r="E7" s="25"/>
    </row>
    <row r="8" spans="1:5" x14ac:dyDescent="0.25">
      <c r="A8" s="48" t="s">
        <v>463</v>
      </c>
      <c r="B8" s="22" t="s">
        <v>431</v>
      </c>
      <c r="C8" s="86" t="s">
        <v>575</v>
      </c>
      <c r="D8" s="24"/>
      <c r="E8" s="25"/>
    </row>
    <row r="9" spans="1:5" x14ac:dyDescent="0.25">
      <c r="A9" s="48" t="s">
        <v>463</v>
      </c>
      <c r="B9" s="22" t="s">
        <v>423</v>
      </c>
      <c r="C9" s="86" t="s">
        <v>576</v>
      </c>
      <c r="D9" s="24"/>
      <c r="E9" s="25"/>
    </row>
    <row r="10" spans="1:5" x14ac:dyDescent="0.25">
      <c r="A10" s="48" t="s">
        <v>463</v>
      </c>
      <c r="B10" s="22" t="s">
        <v>424</v>
      </c>
      <c r="C10" s="86" t="s">
        <v>577</v>
      </c>
      <c r="D10" s="24"/>
      <c r="E10" s="25"/>
    </row>
    <row r="11" spans="1:5" x14ac:dyDescent="0.25">
      <c r="A11" s="48" t="s">
        <v>463</v>
      </c>
      <c r="B11" s="22" t="s">
        <v>425</v>
      </c>
      <c r="C11" s="86" t="s">
        <v>578</v>
      </c>
      <c r="D11" s="24"/>
      <c r="E11" s="25"/>
    </row>
    <row r="12" spans="1:5" x14ac:dyDescent="0.25">
      <c r="A12" s="48" t="s">
        <v>463</v>
      </c>
      <c r="B12" s="22" t="s">
        <v>426</v>
      </c>
      <c r="C12" s="86" t="s">
        <v>579</v>
      </c>
      <c r="D12" s="24"/>
      <c r="E12" s="25"/>
    </row>
    <row r="13" spans="1:5" x14ac:dyDescent="0.25">
      <c r="A13" s="48" t="s">
        <v>463</v>
      </c>
      <c r="B13" s="22" t="s">
        <v>427</v>
      </c>
      <c r="C13" s="86" t="s">
        <v>580</v>
      </c>
      <c r="D13" s="24"/>
      <c r="E13" s="25"/>
    </row>
    <row r="14" spans="1:5" ht="25.5" x14ac:dyDescent="0.25">
      <c r="A14" s="34"/>
      <c r="B14" s="35"/>
      <c r="C14" s="54" t="s">
        <v>57</v>
      </c>
      <c r="D14" s="55" t="s">
        <v>48</v>
      </c>
      <c r="E14" s="55" t="s">
        <v>56</v>
      </c>
    </row>
    <row r="15" spans="1:5" x14ac:dyDescent="0.25">
      <c r="A15" s="48" t="s">
        <v>463</v>
      </c>
      <c r="B15" s="22">
        <v>9</v>
      </c>
      <c r="C15" s="86" t="s">
        <v>220</v>
      </c>
      <c r="D15" s="24">
        <v>15</v>
      </c>
      <c r="E15" s="25"/>
    </row>
    <row r="16" spans="1:5" x14ac:dyDescent="0.25">
      <c r="A16" s="48" t="s">
        <v>463</v>
      </c>
      <c r="B16" s="22">
        <v>10</v>
      </c>
      <c r="C16" s="86" t="s">
        <v>221</v>
      </c>
      <c r="D16" s="24">
        <v>15</v>
      </c>
      <c r="E16" s="25"/>
    </row>
    <row r="17" spans="1:5" x14ac:dyDescent="0.25">
      <c r="A17" s="48" t="s">
        <v>463</v>
      </c>
      <c r="B17" s="22">
        <v>11</v>
      </c>
      <c r="C17" s="86" t="s">
        <v>222</v>
      </c>
      <c r="D17" s="24">
        <v>5</v>
      </c>
      <c r="E17" s="25"/>
    </row>
    <row r="18" spans="1:5" x14ac:dyDescent="0.25">
      <c r="A18" s="48" t="s">
        <v>463</v>
      </c>
      <c r="B18" s="22">
        <v>12</v>
      </c>
      <c r="C18" s="86" t="s">
        <v>223</v>
      </c>
      <c r="D18" s="24">
        <v>5</v>
      </c>
      <c r="E18" s="25"/>
    </row>
    <row r="19" spans="1:5" x14ac:dyDescent="0.25">
      <c r="A19" s="34"/>
      <c r="B19" s="35"/>
      <c r="C19" s="33" t="str">
        <f>CONCATENATE("'Vērtējamā cena par ",A2," pozīciju kopā bez PVN, EUR:")</f>
        <v>'Vērtējamā cena par 18. pozīciju kopā bez PVN, EUR:</v>
      </c>
      <c r="D19" s="348"/>
      <c r="E19" s="382"/>
    </row>
  </sheetData>
  <mergeCells count="8">
    <mergeCell ref="A4:B4"/>
    <mergeCell ref="D4:E4"/>
    <mergeCell ref="C5:E5"/>
    <mergeCell ref="D19:E19"/>
    <mergeCell ref="A1:B1"/>
    <mergeCell ref="D2:E2"/>
    <mergeCell ref="A3:B3"/>
    <mergeCell ref="D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13" workbookViewId="0">
      <selection activeCell="C69" sqref="C69"/>
    </sheetView>
  </sheetViews>
  <sheetFormatPr defaultRowHeight="14.25" x14ac:dyDescent="0.2"/>
  <cols>
    <col min="1" max="2" width="9.140625" style="11"/>
    <col min="3" max="3" width="83.28515625" style="11" customWidth="1"/>
    <col min="4" max="5" width="29.140625" style="11" customWidth="1"/>
    <col min="6" max="16384" width="9.140625" style="11"/>
  </cols>
  <sheetData>
    <row r="1" spans="1:5" ht="15" x14ac:dyDescent="0.25">
      <c r="D1" s="350" t="s">
        <v>1180</v>
      </c>
      <c r="E1" s="351"/>
    </row>
    <row r="2" spans="1:5" x14ac:dyDescent="0.2">
      <c r="A2" s="6"/>
      <c r="B2" s="7"/>
      <c r="C2" s="8"/>
      <c r="D2" s="9"/>
      <c r="E2" s="10"/>
    </row>
    <row r="3" spans="1:5" ht="15.75" x14ac:dyDescent="0.2">
      <c r="A3" s="6"/>
      <c r="B3" s="324" t="s">
        <v>730</v>
      </c>
      <c r="C3" s="324"/>
      <c r="D3" s="324"/>
      <c r="E3" s="324"/>
    </row>
    <row r="4" spans="1:5" ht="15.75" x14ac:dyDescent="0.25">
      <c r="A4" s="6"/>
      <c r="B4" s="325" t="s">
        <v>641</v>
      </c>
      <c r="C4" s="325"/>
      <c r="D4" s="325"/>
      <c r="E4" s="325"/>
    </row>
    <row r="5" spans="1:5" ht="15.75" x14ac:dyDescent="0.25">
      <c r="A5" s="6"/>
      <c r="B5" s="326"/>
      <c r="C5" s="325"/>
      <c r="D5" s="325"/>
      <c r="E5" s="325"/>
    </row>
    <row r="6" spans="1:5" x14ac:dyDescent="0.2">
      <c r="A6" s="327" t="s">
        <v>0</v>
      </c>
      <c r="B6" s="327"/>
      <c r="C6" s="327"/>
      <c r="D6" s="327"/>
      <c r="E6" s="327"/>
    </row>
    <row r="7" spans="1:5" x14ac:dyDescent="0.2">
      <c r="A7" s="328" t="s">
        <v>1</v>
      </c>
      <c r="B7" s="329"/>
      <c r="C7" s="330" t="s">
        <v>642</v>
      </c>
      <c r="D7" s="330"/>
      <c r="E7" s="330"/>
    </row>
    <row r="8" spans="1:5" x14ac:dyDescent="0.2">
      <c r="A8" s="328" t="s">
        <v>2</v>
      </c>
      <c r="B8" s="329"/>
      <c r="C8" s="331" t="s">
        <v>742</v>
      </c>
      <c r="D8" s="330"/>
      <c r="E8" s="330"/>
    </row>
    <row r="9" spans="1:5" ht="30" customHeight="1" x14ac:dyDescent="0.2">
      <c r="A9" s="328" t="s">
        <v>3</v>
      </c>
      <c r="B9" s="329"/>
      <c r="C9" s="331" t="s">
        <v>741</v>
      </c>
      <c r="D9" s="330"/>
      <c r="E9" s="330"/>
    </row>
    <row r="10" spans="1:5" x14ac:dyDescent="0.2">
      <c r="A10" s="328" t="s">
        <v>4</v>
      </c>
      <c r="B10" s="329"/>
      <c r="C10" s="331" t="s">
        <v>21</v>
      </c>
      <c r="D10" s="330"/>
      <c r="E10" s="330"/>
    </row>
    <row r="11" spans="1:5" ht="27.75" customHeight="1" x14ac:dyDescent="0.2">
      <c r="A11" s="328" t="s">
        <v>5</v>
      </c>
      <c r="B11" s="329"/>
      <c r="C11" s="331" t="s">
        <v>643</v>
      </c>
      <c r="D11" s="330"/>
      <c r="E11" s="330"/>
    </row>
    <row r="12" spans="1:5" x14ac:dyDescent="0.2">
      <c r="A12" s="328" t="s">
        <v>6</v>
      </c>
      <c r="B12" s="329"/>
      <c r="C12" s="331" t="s">
        <v>644</v>
      </c>
      <c r="D12" s="331"/>
      <c r="E12" s="331"/>
    </row>
    <row r="13" spans="1:5" ht="29.25" customHeight="1" x14ac:dyDescent="0.2">
      <c r="A13" s="328" t="s">
        <v>17</v>
      </c>
      <c r="B13" s="329"/>
      <c r="C13" s="331" t="s">
        <v>1181</v>
      </c>
      <c r="D13" s="330"/>
      <c r="E13" s="330"/>
    </row>
    <row r="14" spans="1:5" ht="27" customHeight="1" x14ac:dyDescent="0.2">
      <c r="A14" s="328" t="s">
        <v>18</v>
      </c>
      <c r="B14" s="329"/>
      <c r="C14" s="330" t="s">
        <v>802</v>
      </c>
      <c r="D14" s="331"/>
      <c r="E14" s="331"/>
    </row>
    <row r="15" spans="1:5" x14ac:dyDescent="0.2">
      <c r="A15" s="328" t="s">
        <v>645</v>
      </c>
      <c r="B15" s="329"/>
      <c r="C15" s="334" t="s">
        <v>832</v>
      </c>
      <c r="D15" s="335"/>
      <c r="E15" s="336"/>
    </row>
    <row r="16" spans="1:5" x14ac:dyDescent="0.2">
      <c r="A16" s="337" t="s">
        <v>743</v>
      </c>
      <c r="B16" s="338"/>
      <c r="C16" s="330" t="s">
        <v>803</v>
      </c>
      <c r="D16" s="339"/>
      <c r="E16" s="339"/>
    </row>
    <row r="17" spans="1:5" x14ac:dyDescent="0.2">
      <c r="A17" s="337" t="s">
        <v>795</v>
      </c>
      <c r="B17" s="357"/>
      <c r="C17" s="334" t="s">
        <v>804</v>
      </c>
      <c r="D17" s="358"/>
      <c r="E17" s="359"/>
    </row>
    <row r="18" spans="1:5" x14ac:dyDescent="0.2">
      <c r="A18" s="6"/>
      <c r="B18" s="12"/>
      <c r="C18" s="13"/>
      <c r="D18" s="14"/>
      <c r="E18" s="14"/>
    </row>
    <row r="19" spans="1:5" ht="25.5" x14ac:dyDescent="0.2">
      <c r="A19" s="360" t="s">
        <v>7</v>
      </c>
      <c r="B19" s="361"/>
      <c r="C19" s="15" t="s">
        <v>8</v>
      </c>
      <c r="D19" s="16" t="s">
        <v>19</v>
      </c>
      <c r="E19" s="16" t="s">
        <v>20</v>
      </c>
    </row>
    <row r="20" spans="1:5" ht="31.5" x14ac:dyDescent="0.2">
      <c r="A20" s="17" t="s">
        <v>9</v>
      </c>
      <c r="B20" s="18" t="s">
        <v>1182</v>
      </c>
      <c r="C20" s="362" t="s">
        <v>442</v>
      </c>
      <c r="D20" s="363"/>
      <c r="E20" s="364"/>
    </row>
    <row r="21" spans="1:5" x14ac:dyDescent="0.2">
      <c r="A21" s="19"/>
      <c r="B21" s="20"/>
      <c r="C21" s="352" t="s">
        <v>435</v>
      </c>
      <c r="D21" s="353"/>
      <c r="E21" s="354"/>
    </row>
    <row r="22" spans="1:5" x14ac:dyDescent="0.2">
      <c r="A22" s="21">
        <v>1</v>
      </c>
      <c r="B22" s="22" t="s">
        <v>422</v>
      </c>
      <c r="C22" s="23" t="s">
        <v>25</v>
      </c>
      <c r="D22" s="24"/>
      <c r="E22" s="25"/>
    </row>
    <row r="23" spans="1:5" x14ac:dyDescent="0.2">
      <c r="A23" s="21">
        <f>$A$22</f>
        <v>1</v>
      </c>
      <c r="B23" s="22" t="s">
        <v>430</v>
      </c>
      <c r="C23" s="26" t="s">
        <v>414</v>
      </c>
      <c r="D23" s="24"/>
      <c r="E23" s="25"/>
    </row>
    <row r="24" spans="1:5" x14ac:dyDescent="0.2">
      <c r="A24" s="21">
        <f t="shared" ref="A24:A30" si="0">$A$22</f>
        <v>1</v>
      </c>
      <c r="B24" s="22" t="s">
        <v>431</v>
      </c>
      <c r="C24" s="26" t="s">
        <v>39</v>
      </c>
      <c r="D24" s="24"/>
      <c r="E24" s="25"/>
    </row>
    <row r="25" spans="1:5" ht="41.25" customHeight="1" x14ac:dyDescent="0.2">
      <c r="A25" s="21">
        <f t="shared" si="0"/>
        <v>1</v>
      </c>
      <c r="B25" s="22" t="s">
        <v>423</v>
      </c>
      <c r="C25" s="26" t="s">
        <v>415</v>
      </c>
      <c r="D25" s="24"/>
      <c r="E25" s="25"/>
    </row>
    <row r="26" spans="1:5" x14ac:dyDescent="0.2">
      <c r="A26" s="21">
        <f t="shared" si="0"/>
        <v>1</v>
      </c>
      <c r="B26" s="22" t="s">
        <v>424</v>
      </c>
      <c r="C26" s="26" t="s">
        <v>416</v>
      </c>
      <c r="D26" s="24"/>
      <c r="E26" s="25"/>
    </row>
    <row r="27" spans="1:5" x14ac:dyDescent="0.2">
      <c r="A27" s="21">
        <f t="shared" si="0"/>
        <v>1</v>
      </c>
      <c r="B27" s="22" t="s">
        <v>425</v>
      </c>
      <c r="C27" s="26" t="s">
        <v>417</v>
      </c>
      <c r="D27" s="24"/>
      <c r="E27" s="25"/>
    </row>
    <row r="28" spans="1:5" x14ac:dyDescent="0.2">
      <c r="A28" s="21">
        <f t="shared" si="0"/>
        <v>1</v>
      </c>
      <c r="B28" s="22" t="s">
        <v>426</v>
      </c>
      <c r="C28" s="26" t="s">
        <v>418</v>
      </c>
      <c r="D28" s="24"/>
      <c r="E28" s="25"/>
    </row>
    <row r="29" spans="1:5" x14ac:dyDescent="0.2">
      <c r="A29" s="21">
        <f t="shared" si="0"/>
        <v>1</v>
      </c>
      <c r="B29" s="22" t="s">
        <v>427</v>
      </c>
      <c r="C29" s="26" t="s">
        <v>419</v>
      </c>
      <c r="D29" s="24"/>
      <c r="E29" s="25"/>
    </row>
    <row r="30" spans="1:5" x14ac:dyDescent="0.2">
      <c r="A30" s="21">
        <f t="shared" si="0"/>
        <v>1</v>
      </c>
      <c r="B30" s="22" t="s">
        <v>428</v>
      </c>
      <c r="C30" s="27" t="s">
        <v>420</v>
      </c>
      <c r="D30" s="24"/>
      <c r="E30" s="25"/>
    </row>
    <row r="31" spans="1:5" ht="15.75" x14ac:dyDescent="0.2">
      <c r="A31" s="340" t="s">
        <v>421</v>
      </c>
      <c r="B31" s="341"/>
      <c r="C31" s="28" t="s">
        <v>436</v>
      </c>
      <c r="D31" s="342"/>
      <c r="E31" s="343"/>
    </row>
    <row r="32" spans="1:5" x14ac:dyDescent="0.2">
      <c r="A32" s="21"/>
      <c r="B32" s="29"/>
      <c r="C32" s="30" t="s">
        <v>38</v>
      </c>
      <c r="D32" s="344">
        <v>25000</v>
      </c>
      <c r="E32" s="345"/>
    </row>
    <row r="33" spans="1:5" x14ac:dyDescent="0.2">
      <c r="A33" s="21"/>
      <c r="B33" s="29"/>
      <c r="C33" s="30" t="s">
        <v>16</v>
      </c>
      <c r="D33" s="346">
        <v>0</v>
      </c>
      <c r="E33" s="347"/>
    </row>
    <row r="34" spans="1:5" x14ac:dyDescent="0.2">
      <c r="A34" s="31"/>
      <c r="B34" s="32"/>
      <c r="C34" s="33" t="s">
        <v>1183</v>
      </c>
      <c r="D34" s="348">
        <f>D32*D33</f>
        <v>0</v>
      </c>
      <c r="E34" s="349"/>
    </row>
    <row r="35" spans="1:5" x14ac:dyDescent="0.2">
      <c r="A35" s="21"/>
      <c r="B35" s="29"/>
      <c r="C35" s="30" t="s">
        <v>14</v>
      </c>
      <c r="D35" s="332"/>
      <c r="E35" s="333"/>
    </row>
    <row r="36" spans="1:5" x14ac:dyDescent="0.2">
      <c r="A36" s="21"/>
      <c r="B36" s="29"/>
      <c r="C36" s="30" t="s">
        <v>15</v>
      </c>
      <c r="D36" s="332"/>
      <c r="E36" s="333"/>
    </row>
    <row r="37" spans="1:5" x14ac:dyDescent="0.2">
      <c r="A37" s="34"/>
      <c r="B37" s="35"/>
      <c r="C37" s="352" t="s">
        <v>13</v>
      </c>
      <c r="D37" s="353"/>
      <c r="E37" s="354"/>
    </row>
    <row r="38" spans="1:5" x14ac:dyDescent="0.2">
      <c r="A38" s="21" t="str">
        <f>$A$31</f>
        <v>1.1.</v>
      </c>
      <c r="B38" s="36" t="s">
        <v>422</v>
      </c>
      <c r="C38" s="23" t="s">
        <v>28</v>
      </c>
      <c r="D38" s="25"/>
      <c r="E38" s="25"/>
    </row>
    <row r="39" spans="1:5" x14ac:dyDescent="0.2">
      <c r="A39" s="21" t="str">
        <f t="shared" ref="A39:A47" si="1">$A$31</f>
        <v>1.1.</v>
      </c>
      <c r="B39" s="36" t="s">
        <v>430</v>
      </c>
      <c r="C39" s="23" t="s">
        <v>26</v>
      </c>
      <c r="D39" s="25"/>
      <c r="E39" s="25"/>
    </row>
    <row r="40" spans="1:5" ht="25.5" x14ac:dyDescent="0.2">
      <c r="A40" s="21" t="str">
        <f t="shared" si="1"/>
        <v>1.1.</v>
      </c>
      <c r="B40" s="36" t="s">
        <v>431</v>
      </c>
      <c r="C40" s="23" t="s">
        <v>27</v>
      </c>
      <c r="D40" s="25"/>
      <c r="E40" s="25"/>
    </row>
    <row r="41" spans="1:5" x14ac:dyDescent="0.2">
      <c r="A41" s="21" t="str">
        <f t="shared" si="1"/>
        <v>1.1.</v>
      </c>
      <c r="B41" s="36" t="s">
        <v>423</v>
      </c>
      <c r="C41" s="23" t="s">
        <v>29</v>
      </c>
      <c r="D41" s="25"/>
      <c r="E41" s="25"/>
    </row>
    <row r="42" spans="1:5" x14ac:dyDescent="0.2">
      <c r="A42" s="21" t="str">
        <f t="shared" si="1"/>
        <v>1.1.</v>
      </c>
      <c r="B42" s="36" t="s">
        <v>424</v>
      </c>
      <c r="C42" s="23" t="s">
        <v>30</v>
      </c>
      <c r="D42" s="25"/>
      <c r="E42" s="25"/>
    </row>
    <row r="43" spans="1:5" x14ac:dyDescent="0.2">
      <c r="A43" s="21" t="str">
        <f t="shared" si="1"/>
        <v>1.1.</v>
      </c>
      <c r="B43" s="36" t="s">
        <v>425</v>
      </c>
      <c r="C43" s="23" t="s">
        <v>31</v>
      </c>
      <c r="D43" s="25"/>
      <c r="E43" s="25"/>
    </row>
    <row r="44" spans="1:5" x14ac:dyDescent="0.2">
      <c r="A44" s="21" t="str">
        <f t="shared" si="1"/>
        <v>1.1.</v>
      </c>
      <c r="B44" s="36" t="s">
        <v>426</v>
      </c>
      <c r="C44" s="37" t="s">
        <v>32</v>
      </c>
      <c r="D44" s="38"/>
      <c r="E44" s="38"/>
    </row>
    <row r="45" spans="1:5" x14ac:dyDescent="0.2">
      <c r="A45" s="21" t="str">
        <f t="shared" si="1"/>
        <v>1.1.</v>
      </c>
      <c r="B45" s="36" t="s">
        <v>427</v>
      </c>
      <c r="C45" s="39" t="s">
        <v>33</v>
      </c>
      <c r="D45" s="38"/>
      <c r="E45" s="38"/>
    </row>
    <row r="46" spans="1:5" x14ac:dyDescent="0.2">
      <c r="A46" s="21" t="str">
        <f t="shared" si="1"/>
        <v>1.1.</v>
      </c>
      <c r="B46" s="36" t="s">
        <v>428</v>
      </c>
      <c r="C46" s="40" t="s">
        <v>34</v>
      </c>
      <c r="D46" s="38"/>
      <c r="E46" s="38"/>
    </row>
    <row r="47" spans="1:5" x14ac:dyDescent="0.2">
      <c r="A47" s="21" t="str">
        <f t="shared" si="1"/>
        <v>1.1.</v>
      </c>
      <c r="B47" s="36" t="s">
        <v>433</v>
      </c>
      <c r="C47" s="39" t="s">
        <v>35</v>
      </c>
      <c r="D47" s="38"/>
      <c r="E47" s="38"/>
    </row>
    <row r="48" spans="1:5" ht="15.75" x14ac:dyDescent="0.2">
      <c r="A48" s="340" t="s">
        <v>429</v>
      </c>
      <c r="B48" s="341"/>
      <c r="C48" s="28" t="s">
        <v>437</v>
      </c>
      <c r="D48" s="342"/>
      <c r="E48" s="343"/>
    </row>
    <row r="49" spans="1:5" x14ac:dyDescent="0.2">
      <c r="A49" s="21"/>
      <c r="B49" s="29"/>
      <c r="C49" s="30" t="s">
        <v>38</v>
      </c>
      <c r="D49" s="344">
        <v>25000</v>
      </c>
      <c r="E49" s="345"/>
    </row>
    <row r="50" spans="1:5" x14ac:dyDescent="0.2">
      <c r="A50" s="21"/>
      <c r="B50" s="29"/>
      <c r="C50" s="30" t="s">
        <v>16</v>
      </c>
      <c r="D50" s="346">
        <v>0</v>
      </c>
      <c r="E50" s="347"/>
    </row>
    <row r="51" spans="1:5" x14ac:dyDescent="0.2">
      <c r="A51" s="34"/>
      <c r="B51" s="35"/>
      <c r="C51" s="33" t="s">
        <v>1184</v>
      </c>
      <c r="D51" s="348">
        <f>D49*D50</f>
        <v>0</v>
      </c>
      <c r="E51" s="349"/>
    </row>
    <row r="52" spans="1:5" x14ac:dyDescent="0.2">
      <c r="A52" s="21"/>
      <c r="B52" s="29"/>
      <c r="C52" s="30" t="s">
        <v>14</v>
      </c>
      <c r="D52" s="332"/>
      <c r="E52" s="333"/>
    </row>
    <row r="53" spans="1:5" x14ac:dyDescent="0.2">
      <c r="A53" s="21"/>
      <c r="B53" s="29"/>
      <c r="C53" s="30" t="s">
        <v>15</v>
      </c>
      <c r="D53" s="332"/>
      <c r="E53" s="333"/>
    </row>
    <row r="54" spans="1:5" x14ac:dyDescent="0.2">
      <c r="A54" s="34"/>
      <c r="B54" s="35"/>
      <c r="C54" s="352" t="s">
        <v>13</v>
      </c>
      <c r="D54" s="353"/>
      <c r="E54" s="354"/>
    </row>
    <row r="55" spans="1:5" x14ac:dyDescent="0.2">
      <c r="A55" s="21" t="str">
        <f>$A$48</f>
        <v>1.2.</v>
      </c>
      <c r="B55" s="36" t="s">
        <v>422</v>
      </c>
      <c r="C55" s="23" t="s">
        <v>36</v>
      </c>
      <c r="D55" s="25"/>
      <c r="E55" s="25"/>
    </row>
    <row r="56" spans="1:5" x14ac:dyDescent="0.2">
      <c r="A56" s="21" t="str">
        <f t="shared" ref="A56:A64" si="2">$A$48</f>
        <v>1.2.</v>
      </c>
      <c r="B56" s="36" t="s">
        <v>430</v>
      </c>
      <c r="C56" s="23" t="s">
        <v>26</v>
      </c>
      <c r="D56" s="25"/>
      <c r="E56" s="25"/>
    </row>
    <row r="57" spans="1:5" ht="25.5" x14ac:dyDescent="0.2">
      <c r="A57" s="21" t="str">
        <f t="shared" si="2"/>
        <v>1.2.</v>
      </c>
      <c r="B57" s="36" t="s">
        <v>431</v>
      </c>
      <c r="C57" s="23" t="s">
        <v>27</v>
      </c>
      <c r="D57" s="25"/>
      <c r="E57" s="25"/>
    </row>
    <row r="58" spans="1:5" x14ac:dyDescent="0.2">
      <c r="A58" s="21" t="str">
        <f t="shared" si="2"/>
        <v>1.2.</v>
      </c>
      <c r="B58" s="36" t="s">
        <v>423</v>
      </c>
      <c r="C58" s="23" t="s">
        <v>37</v>
      </c>
      <c r="D58" s="25"/>
      <c r="E58" s="25"/>
    </row>
    <row r="59" spans="1:5" x14ac:dyDescent="0.2">
      <c r="A59" s="21" t="str">
        <f t="shared" si="2"/>
        <v>1.2.</v>
      </c>
      <c r="B59" s="36" t="s">
        <v>424</v>
      </c>
      <c r="C59" s="23" t="s">
        <v>30</v>
      </c>
      <c r="D59" s="25"/>
      <c r="E59" s="25"/>
    </row>
    <row r="60" spans="1:5" x14ac:dyDescent="0.2">
      <c r="A60" s="21" t="str">
        <f t="shared" si="2"/>
        <v>1.2.</v>
      </c>
      <c r="B60" s="36" t="s">
        <v>425</v>
      </c>
      <c r="C60" s="23" t="s">
        <v>31</v>
      </c>
      <c r="D60" s="25"/>
      <c r="E60" s="25"/>
    </row>
    <row r="61" spans="1:5" x14ac:dyDescent="0.2">
      <c r="A61" s="21" t="str">
        <f t="shared" si="2"/>
        <v>1.2.</v>
      </c>
      <c r="B61" s="36" t="s">
        <v>426</v>
      </c>
      <c r="C61" s="37" t="s">
        <v>32</v>
      </c>
      <c r="D61" s="38"/>
      <c r="E61" s="38"/>
    </row>
    <row r="62" spans="1:5" x14ac:dyDescent="0.2">
      <c r="A62" s="21" t="str">
        <f t="shared" si="2"/>
        <v>1.2.</v>
      </c>
      <c r="B62" s="36" t="s">
        <v>427</v>
      </c>
      <c r="C62" s="39" t="s">
        <v>33</v>
      </c>
      <c r="D62" s="38"/>
      <c r="E62" s="38"/>
    </row>
    <row r="63" spans="1:5" x14ac:dyDescent="0.2">
      <c r="A63" s="21" t="str">
        <f t="shared" si="2"/>
        <v>1.2.</v>
      </c>
      <c r="B63" s="36" t="s">
        <v>428</v>
      </c>
      <c r="C63" s="40" t="s">
        <v>34</v>
      </c>
      <c r="D63" s="38"/>
      <c r="E63" s="38"/>
    </row>
    <row r="64" spans="1:5" x14ac:dyDescent="0.2">
      <c r="A64" s="148" t="str">
        <f t="shared" si="2"/>
        <v>1.2.</v>
      </c>
      <c r="B64" s="149" t="s">
        <v>433</v>
      </c>
      <c r="C64" s="39" t="s">
        <v>35</v>
      </c>
      <c r="D64" s="25"/>
      <c r="E64" s="25"/>
    </row>
    <row r="65" spans="1:5" x14ac:dyDescent="0.2">
      <c r="A65" s="137"/>
      <c r="B65" s="137"/>
      <c r="C65" s="33" t="str">
        <f>CONCATENATE("Vērtējamā cena par ",A20," pozīciju kopā bez PVN, EUR:")</f>
        <v>Vērtējamā cena par 1. pozīciju kopā bez PVN, EUR:</v>
      </c>
      <c r="D65" s="355">
        <f>D51+D34</f>
        <v>0</v>
      </c>
      <c r="E65" s="356"/>
    </row>
  </sheetData>
  <mergeCells count="47">
    <mergeCell ref="D1:E1"/>
    <mergeCell ref="D53:E53"/>
    <mergeCell ref="C54:E54"/>
    <mergeCell ref="D65:E65"/>
    <mergeCell ref="A48:B48"/>
    <mergeCell ref="D48:E48"/>
    <mergeCell ref="D49:E49"/>
    <mergeCell ref="D50:E50"/>
    <mergeCell ref="D51:E51"/>
    <mergeCell ref="D52:E52"/>
    <mergeCell ref="C37:E37"/>
    <mergeCell ref="A17:B17"/>
    <mergeCell ref="C17:E17"/>
    <mergeCell ref="A19:B19"/>
    <mergeCell ref="C20:E20"/>
    <mergeCell ref="C21:E21"/>
    <mergeCell ref="D35:E35"/>
    <mergeCell ref="D36:E36"/>
    <mergeCell ref="A14:B14"/>
    <mergeCell ref="C14:E14"/>
    <mergeCell ref="A15:B15"/>
    <mergeCell ref="C15:E15"/>
    <mergeCell ref="A16:B16"/>
    <mergeCell ref="C16:E16"/>
    <mergeCell ref="A31:B31"/>
    <mergeCell ref="D31:E31"/>
    <mergeCell ref="D32:E32"/>
    <mergeCell ref="D33:E33"/>
    <mergeCell ref="D34:E34"/>
    <mergeCell ref="A11:B11"/>
    <mergeCell ref="C11:E11"/>
    <mergeCell ref="A12:B12"/>
    <mergeCell ref="C12:E12"/>
    <mergeCell ref="A13:B13"/>
    <mergeCell ref="C13:E13"/>
    <mergeCell ref="A8:B8"/>
    <mergeCell ref="C8:E8"/>
    <mergeCell ref="A9:B9"/>
    <mergeCell ref="C9:E9"/>
    <mergeCell ref="A10:B10"/>
    <mergeCell ref="C10:E10"/>
    <mergeCell ref="B3:E3"/>
    <mergeCell ref="B4:E4"/>
    <mergeCell ref="B5:E5"/>
    <mergeCell ref="A6:E6"/>
    <mergeCell ref="A7:B7"/>
    <mergeCell ref="C7:E7"/>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opLeftCell="A46" workbookViewId="0">
      <selection activeCell="F77" sqref="F77"/>
    </sheetView>
  </sheetViews>
  <sheetFormatPr defaultRowHeight="15" x14ac:dyDescent="0.25"/>
  <cols>
    <col min="1" max="2" width="9.140625" style="1"/>
    <col min="3" max="3" width="60.140625" style="1" customWidth="1"/>
    <col min="4" max="5" width="17.85546875" style="139" customWidth="1"/>
    <col min="6" max="16384" width="9.140625" style="1"/>
  </cols>
  <sheetData>
    <row r="1" spans="1:5" ht="38.25" x14ac:dyDescent="0.25">
      <c r="A1" s="360" t="s">
        <v>7</v>
      </c>
      <c r="B1" s="361"/>
      <c r="C1" s="15" t="s">
        <v>8</v>
      </c>
      <c r="D1" s="16" t="s">
        <v>19</v>
      </c>
      <c r="E1" s="16" t="s">
        <v>20</v>
      </c>
    </row>
    <row r="2" spans="1:5" x14ac:dyDescent="0.25">
      <c r="A2" s="177" t="s">
        <v>466</v>
      </c>
      <c r="B2" s="81" t="s">
        <v>1182</v>
      </c>
      <c r="C2" s="116" t="s">
        <v>975</v>
      </c>
      <c r="D2" s="368"/>
      <c r="E2" s="369"/>
    </row>
    <row r="3" spans="1:5" x14ac:dyDescent="0.25">
      <c r="A3" s="404" t="s">
        <v>987</v>
      </c>
      <c r="B3" s="405"/>
      <c r="C3" s="46" t="s">
        <v>976</v>
      </c>
      <c r="D3" s="342"/>
      <c r="E3" s="343"/>
    </row>
    <row r="4" spans="1:5" x14ac:dyDescent="0.25">
      <c r="A4" s="34"/>
      <c r="B4" s="35"/>
      <c r="C4" s="33" t="str">
        <f>CONCATENATE("'Cena par 19.1. pozīciju bez PVN, EUR:")</f>
        <v>'Cena par 19.1. pozīciju bez PVN, EUR:</v>
      </c>
      <c r="D4" s="348">
        <f>D2*D3</f>
        <v>0</v>
      </c>
      <c r="E4" s="349"/>
    </row>
    <row r="5" spans="1:5" x14ac:dyDescent="0.25">
      <c r="A5" s="399"/>
      <c r="B5" s="400"/>
      <c r="C5" s="30" t="s">
        <v>14</v>
      </c>
      <c r="D5" s="332"/>
      <c r="E5" s="333"/>
    </row>
    <row r="6" spans="1:5" x14ac:dyDescent="0.25">
      <c r="A6" s="399"/>
      <c r="B6" s="400"/>
      <c r="C6" s="30" t="s">
        <v>15</v>
      </c>
      <c r="D6" s="332"/>
      <c r="E6" s="333"/>
    </row>
    <row r="7" spans="1:5" x14ac:dyDescent="0.25">
      <c r="A7" s="206"/>
      <c r="B7" s="204"/>
      <c r="C7" s="401" t="s">
        <v>13</v>
      </c>
      <c r="D7" s="402"/>
      <c r="E7" s="403"/>
    </row>
    <row r="8" spans="1:5" x14ac:dyDescent="0.25">
      <c r="A8" s="207" t="s">
        <v>466</v>
      </c>
      <c r="B8" s="22">
        <v>1.1000000000000001</v>
      </c>
      <c r="C8" s="86" t="s">
        <v>977</v>
      </c>
      <c r="D8" s="24"/>
      <c r="E8" s="24"/>
    </row>
    <row r="9" spans="1:5" x14ac:dyDescent="0.25">
      <c r="A9" s="207" t="s">
        <v>466</v>
      </c>
      <c r="B9" s="22">
        <v>1.2</v>
      </c>
      <c r="C9" s="78" t="s">
        <v>978</v>
      </c>
      <c r="D9" s="24"/>
      <c r="E9" s="24"/>
    </row>
    <row r="10" spans="1:5" x14ac:dyDescent="0.25">
      <c r="A10" s="207" t="s">
        <v>466</v>
      </c>
      <c r="B10" s="22">
        <v>1.3</v>
      </c>
      <c r="C10" s="84" t="s">
        <v>979</v>
      </c>
      <c r="D10" s="24"/>
      <c r="E10" s="24"/>
    </row>
    <row r="11" spans="1:5" x14ac:dyDescent="0.25">
      <c r="A11" s="207" t="s">
        <v>466</v>
      </c>
      <c r="B11" s="22">
        <v>1.4</v>
      </c>
      <c r="C11" s="84" t="s">
        <v>283</v>
      </c>
      <c r="D11" s="24"/>
      <c r="E11" s="24"/>
    </row>
    <row r="12" spans="1:5" x14ac:dyDescent="0.25">
      <c r="A12" s="207" t="s">
        <v>466</v>
      </c>
      <c r="B12" s="22">
        <v>1.5</v>
      </c>
      <c r="C12" s="86" t="s">
        <v>980</v>
      </c>
      <c r="D12" s="68"/>
      <c r="E12" s="24"/>
    </row>
    <row r="13" spans="1:5" x14ac:dyDescent="0.25">
      <c r="A13" s="207" t="s">
        <v>466</v>
      </c>
      <c r="B13" s="22">
        <v>1.6</v>
      </c>
      <c r="C13" s="86" t="s">
        <v>981</v>
      </c>
      <c r="D13" s="24"/>
      <c r="E13" s="24"/>
    </row>
    <row r="14" spans="1:5" x14ac:dyDescent="0.25">
      <c r="A14" s="207" t="s">
        <v>466</v>
      </c>
      <c r="B14" s="22">
        <v>1.7</v>
      </c>
      <c r="C14" s="86" t="s">
        <v>982</v>
      </c>
      <c r="D14" s="24"/>
      <c r="E14" s="24"/>
    </row>
    <row r="15" spans="1:5" x14ac:dyDescent="0.25">
      <c r="A15" s="207" t="s">
        <v>466</v>
      </c>
      <c r="B15" s="22">
        <v>1.8</v>
      </c>
      <c r="C15" s="86" t="s">
        <v>983</v>
      </c>
      <c r="D15" s="24"/>
      <c r="E15" s="24"/>
    </row>
    <row r="16" spans="1:5" x14ac:dyDescent="0.25">
      <c r="A16" s="207" t="s">
        <v>466</v>
      </c>
      <c r="B16" s="22">
        <v>1.9</v>
      </c>
      <c r="C16" s="86" t="s">
        <v>984</v>
      </c>
      <c r="D16" s="24"/>
      <c r="E16" s="24"/>
    </row>
    <row r="17" spans="1:5" x14ac:dyDescent="0.25">
      <c r="A17" s="207" t="s">
        <v>466</v>
      </c>
      <c r="B17" s="140">
        <v>1.1000000000000001</v>
      </c>
      <c r="C17" s="86" t="s">
        <v>985</v>
      </c>
      <c r="D17" s="24"/>
      <c r="E17" s="24"/>
    </row>
    <row r="18" spans="1:5" x14ac:dyDescent="0.25">
      <c r="A18" s="207" t="s">
        <v>466</v>
      </c>
      <c r="B18" s="22">
        <v>1.1100000000000001</v>
      </c>
      <c r="C18" s="86" t="s">
        <v>986</v>
      </c>
      <c r="D18" s="24"/>
      <c r="E18" s="24"/>
    </row>
    <row r="19" spans="1:5" ht="25.5" customHeight="1" x14ac:dyDescent="0.25">
      <c r="A19" s="34"/>
      <c r="B19" s="35"/>
      <c r="C19" s="35" t="s">
        <v>57</v>
      </c>
      <c r="D19" s="195" t="s">
        <v>48</v>
      </c>
      <c r="E19" s="195" t="s">
        <v>56</v>
      </c>
    </row>
    <row r="20" spans="1:5" x14ac:dyDescent="0.25">
      <c r="A20" s="207" t="s">
        <v>466</v>
      </c>
      <c r="B20" s="208">
        <v>1.1200000000000001</v>
      </c>
      <c r="C20" s="86" t="s">
        <v>980</v>
      </c>
      <c r="D20" s="24">
        <v>30</v>
      </c>
      <c r="E20" s="24"/>
    </row>
    <row r="21" spans="1:5" x14ac:dyDescent="0.25">
      <c r="A21" s="207" t="s">
        <v>466</v>
      </c>
      <c r="B21" s="22">
        <v>1.1299999999999999</v>
      </c>
      <c r="C21" s="86" t="s">
        <v>981</v>
      </c>
      <c r="D21" s="24">
        <v>30</v>
      </c>
      <c r="E21" s="24"/>
    </row>
    <row r="22" spans="1:5" x14ac:dyDescent="0.25">
      <c r="A22" s="207" t="s">
        <v>466</v>
      </c>
      <c r="B22" s="208">
        <v>1.1399999999999999</v>
      </c>
      <c r="C22" s="86" t="s">
        <v>982</v>
      </c>
      <c r="D22" s="24">
        <v>30</v>
      </c>
      <c r="E22" s="24"/>
    </row>
    <row r="23" spans="1:5" x14ac:dyDescent="0.25">
      <c r="A23" s="207" t="s">
        <v>466</v>
      </c>
      <c r="B23" s="22">
        <v>1.1499999999999999</v>
      </c>
      <c r="C23" s="86" t="s">
        <v>983</v>
      </c>
      <c r="D23" s="24">
        <v>30</v>
      </c>
      <c r="E23" s="24"/>
    </row>
    <row r="24" spans="1:5" x14ac:dyDescent="0.25">
      <c r="A24" s="207" t="s">
        <v>466</v>
      </c>
      <c r="B24" s="208">
        <v>1.1599999999999999</v>
      </c>
      <c r="C24" s="86" t="s">
        <v>984</v>
      </c>
      <c r="D24" s="24">
        <v>30</v>
      </c>
      <c r="E24" s="24"/>
    </row>
    <row r="25" spans="1:5" x14ac:dyDescent="0.25">
      <c r="A25" s="207" t="s">
        <v>466</v>
      </c>
      <c r="B25" s="22">
        <v>1.17</v>
      </c>
      <c r="C25" s="86" t="s">
        <v>985</v>
      </c>
      <c r="D25" s="24">
        <v>30</v>
      </c>
      <c r="E25" s="24"/>
    </row>
    <row r="26" spans="1:5" x14ac:dyDescent="0.25">
      <c r="A26" s="207" t="s">
        <v>466</v>
      </c>
      <c r="B26" s="208">
        <v>1.18</v>
      </c>
      <c r="C26" s="86" t="s">
        <v>986</v>
      </c>
      <c r="D26" s="24">
        <v>30</v>
      </c>
      <c r="E26" s="24"/>
    </row>
    <row r="27" spans="1:5" x14ac:dyDescent="0.25">
      <c r="A27" s="404" t="s">
        <v>988</v>
      </c>
      <c r="B27" s="405"/>
      <c r="C27" s="46" t="s">
        <v>989</v>
      </c>
      <c r="D27" s="342"/>
      <c r="E27" s="343"/>
    </row>
    <row r="28" spans="1:5" x14ac:dyDescent="0.25">
      <c r="A28" s="34"/>
      <c r="B28" s="35"/>
      <c r="C28" s="33" t="str">
        <f>CONCATENATE("'Cena par ",A27," pozīciju bez PVN, EUR:")</f>
        <v>'Cena par 19.2. pozīciju bez PVN, EUR:</v>
      </c>
      <c r="D28" s="348"/>
      <c r="E28" s="349"/>
    </row>
    <row r="29" spans="1:5" x14ac:dyDescent="0.25">
      <c r="A29" s="215"/>
      <c r="B29" s="216"/>
      <c r="C29" s="30" t="s">
        <v>14</v>
      </c>
      <c r="D29" s="332"/>
      <c r="E29" s="333"/>
    </row>
    <row r="30" spans="1:5" x14ac:dyDescent="0.25">
      <c r="A30" s="215"/>
      <c r="B30" s="216"/>
      <c r="C30" s="30" t="s">
        <v>15</v>
      </c>
      <c r="D30" s="332"/>
      <c r="E30" s="333"/>
    </row>
    <row r="31" spans="1:5" x14ac:dyDescent="0.25">
      <c r="A31" s="34"/>
      <c r="B31" s="35"/>
      <c r="C31" s="352" t="s">
        <v>13</v>
      </c>
      <c r="D31" s="353"/>
      <c r="E31" s="354"/>
    </row>
    <row r="32" spans="1:5" ht="39" x14ac:dyDescent="0.25">
      <c r="A32" s="207" t="s">
        <v>466</v>
      </c>
      <c r="B32" s="22">
        <v>2.1</v>
      </c>
      <c r="C32" s="52" t="s">
        <v>990</v>
      </c>
      <c r="D32" s="24"/>
      <c r="E32" s="25"/>
    </row>
    <row r="33" spans="1:5" ht="51.75" x14ac:dyDescent="0.25">
      <c r="A33" s="207" t="s">
        <v>466</v>
      </c>
      <c r="B33" s="22">
        <v>2.2000000000000002</v>
      </c>
      <c r="C33" s="52" t="s">
        <v>991</v>
      </c>
      <c r="D33" s="24"/>
      <c r="E33" s="25"/>
    </row>
    <row r="34" spans="1:5" ht="38.25" x14ac:dyDescent="0.25">
      <c r="A34" s="34"/>
      <c r="B34" s="35"/>
      <c r="C34" s="54" t="s">
        <v>57</v>
      </c>
      <c r="D34" s="66" t="s">
        <v>48</v>
      </c>
      <c r="E34" s="66" t="s">
        <v>56</v>
      </c>
    </row>
    <row r="35" spans="1:5" x14ac:dyDescent="0.25">
      <c r="A35" s="207" t="s">
        <v>466</v>
      </c>
      <c r="B35" s="22">
        <v>2.2999999999999998</v>
      </c>
      <c r="C35" s="52" t="s">
        <v>992</v>
      </c>
      <c r="D35" s="24">
        <v>30</v>
      </c>
      <c r="E35" s="25"/>
    </row>
    <row r="36" spans="1:5" ht="26.25" x14ac:dyDescent="0.25">
      <c r="A36" s="207" t="s">
        <v>466</v>
      </c>
      <c r="B36" s="22">
        <v>2.4</v>
      </c>
      <c r="C36" s="52" t="s">
        <v>993</v>
      </c>
      <c r="D36" s="24">
        <v>30</v>
      </c>
      <c r="E36" s="25"/>
    </row>
    <row r="37" spans="1:5" ht="26.25" x14ac:dyDescent="0.25">
      <c r="A37" s="207" t="s">
        <v>466</v>
      </c>
      <c r="B37" s="22">
        <v>2.5</v>
      </c>
      <c r="C37" s="52" t="s">
        <v>994</v>
      </c>
      <c r="D37" s="24">
        <v>30</v>
      </c>
      <c r="E37" s="25"/>
    </row>
    <row r="38" spans="1:5" s="202" customFormat="1" ht="25.5" x14ac:dyDescent="0.2">
      <c r="A38" s="404" t="s">
        <v>995</v>
      </c>
      <c r="B38" s="405"/>
      <c r="C38" s="46" t="s">
        <v>227</v>
      </c>
      <c r="D38" s="342"/>
      <c r="E38" s="343"/>
    </row>
    <row r="39" spans="1:5" s="202" customFormat="1" ht="12.75" x14ac:dyDescent="0.2">
      <c r="A39" s="215"/>
      <c r="B39" s="216"/>
      <c r="C39" s="30" t="s">
        <v>48</v>
      </c>
      <c r="D39" s="344">
        <v>50</v>
      </c>
      <c r="E39" s="345"/>
    </row>
    <row r="40" spans="1:5" s="202" customFormat="1" ht="12.75" x14ac:dyDescent="0.2">
      <c r="A40" s="215"/>
      <c r="B40" s="216"/>
      <c r="C40" s="30" t="s">
        <v>16</v>
      </c>
      <c r="D40" s="346">
        <v>0</v>
      </c>
      <c r="E40" s="347"/>
    </row>
    <row r="41" spans="1:5" s="202" customFormat="1" ht="12.75" x14ac:dyDescent="0.2">
      <c r="A41" s="34"/>
      <c r="B41" s="35"/>
      <c r="C41" s="33" t="str">
        <f>CONCATENATE("'Cena par ",A38," pozīciju bez PVN, EUR:")</f>
        <v>'Cena par 19.3. pozīciju bez PVN, EUR:</v>
      </c>
      <c r="D41" s="348">
        <f>D39*D40</f>
        <v>0</v>
      </c>
      <c r="E41" s="349"/>
    </row>
    <row r="42" spans="1:5" s="202" customFormat="1" ht="12.75" x14ac:dyDescent="0.2">
      <c r="A42" s="215"/>
      <c r="B42" s="216"/>
      <c r="C42" s="30" t="s">
        <v>14</v>
      </c>
      <c r="D42" s="332"/>
      <c r="E42" s="333"/>
    </row>
    <row r="43" spans="1:5" s="202" customFormat="1" ht="12.75" x14ac:dyDescent="0.2">
      <c r="A43" s="215"/>
      <c r="B43" s="216"/>
      <c r="C43" s="30" t="s">
        <v>15</v>
      </c>
      <c r="D43" s="332"/>
      <c r="E43" s="333"/>
    </row>
    <row r="44" spans="1:5" s="202" customFormat="1" ht="12.75" x14ac:dyDescent="0.2">
      <c r="A44" s="34"/>
      <c r="B44" s="35"/>
      <c r="C44" s="352" t="s">
        <v>13</v>
      </c>
      <c r="D44" s="353"/>
      <c r="E44" s="354"/>
    </row>
    <row r="45" spans="1:5" s="202" customFormat="1" ht="12.75" x14ac:dyDescent="0.2">
      <c r="A45" s="207" t="s">
        <v>466</v>
      </c>
      <c r="B45" s="22">
        <v>3.1</v>
      </c>
      <c r="C45" s="86" t="s">
        <v>69</v>
      </c>
      <c r="D45" s="24"/>
      <c r="E45" s="25"/>
    </row>
    <row r="46" spans="1:5" s="202" customFormat="1" ht="15" customHeight="1" x14ac:dyDescent="0.2">
      <c r="A46" s="207" t="s">
        <v>466</v>
      </c>
      <c r="B46" s="22">
        <v>3.2</v>
      </c>
      <c r="C46" s="78" t="s">
        <v>228</v>
      </c>
      <c r="D46" s="24"/>
      <c r="E46" s="25"/>
    </row>
    <row r="47" spans="1:5" s="202" customFormat="1" ht="12.75" x14ac:dyDescent="0.2">
      <c r="A47" s="207" t="s">
        <v>466</v>
      </c>
      <c r="B47" s="22">
        <v>3.3</v>
      </c>
      <c r="C47" s="86" t="s">
        <v>229</v>
      </c>
      <c r="D47" s="24"/>
      <c r="E47" s="25"/>
    </row>
    <row r="48" spans="1:5" s="217" customFormat="1" ht="14.25" customHeight="1" x14ac:dyDescent="0.2">
      <c r="A48" s="207" t="s">
        <v>466</v>
      </c>
      <c r="B48" s="22">
        <v>3.4</v>
      </c>
      <c r="C48" s="86" t="s">
        <v>230</v>
      </c>
      <c r="D48" s="24"/>
      <c r="E48" s="25"/>
    </row>
    <row r="49" spans="1:5" s="202" customFormat="1" ht="25.5" x14ac:dyDescent="0.2">
      <c r="A49" s="404" t="s">
        <v>996</v>
      </c>
      <c r="B49" s="405"/>
      <c r="C49" s="46" t="s">
        <v>233</v>
      </c>
      <c r="D49" s="342"/>
      <c r="E49" s="343"/>
    </row>
    <row r="50" spans="1:5" s="202" customFormat="1" ht="12.75" x14ac:dyDescent="0.2">
      <c r="A50" s="215"/>
      <c r="B50" s="216"/>
      <c r="C50" s="30" t="s">
        <v>48</v>
      </c>
      <c r="D50" s="344">
        <v>30</v>
      </c>
      <c r="E50" s="345"/>
    </row>
    <row r="51" spans="1:5" s="202" customFormat="1" ht="12.75" x14ac:dyDescent="0.2">
      <c r="A51" s="215"/>
      <c r="B51" s="216"/>
      <c r="C51" s="30" t="s">
        <v>16</v>
      </c>
      <c r="D51" s="346">
        <v>0</v>
      </c>
      <c r="E51" s="347"/>
    </row>
    <row r="52" spans="1:5" s="202" customFormat="1" ht="12.75" x14ac:dyDescent="0.2">
      <c r="A52" s="34"/>
      <c r="B52" s="35"/>
      <c r="C52" s="33" t="str">
        <f>CONCATENATE("'Cena par ",A49," pozīciju bez PVN, EUR:")</f>
        <v>'Cena par 19.4. pozīciju bez PVN, EUR:</v>
      </c>
      <c r="D52" s="348">
        <f>D50*D51</f>
        <v>0</v>
      </c>
      <c r="E52" s="349"/>
    </row>
    <row r="53" spans="1:5" s="202" customFormat="1" ht="12.75" x14ac:dyDescent="0.2">
      <c r="A53" s="215"/>
      <c r="B53" s="216"/>
      <c r="C53" s="30" t="s">
        <v>14</v>
      </c>
      <c r="D53" s="332"/>
      <c r="E53" s="333"/>
    </row>
    <row r="54" spans="1:5" s="202" customFormat="1" ht="12.75" x14ac:dyDescent="0.2">
      <c r="A54" s="215"/>
      <c r="B54" s="216"/>
      <c r="C54" s="30" t="s">
        <v>15</v>
      </c>
      <c r="D54" s="332"/>
      <c r="E54" s="333"/>
    </row>
    <row r="55" spans="1:5" s="202" customFormat="1" ht="12.75" x14ac:dyDescent="0.2">
      <c r="A55" s="34"/>
      <c r="B55" s="35"/>
      <c r="C55" s="352" t="s">
        <v>13</v>
      </c>
      <c r="D55" s="353"/>
      <c r="E55" s="354"/>
    </row>
    <row r="56" spans="1:5" s="202" customFormat="1" ht="25.5" x14ac:dyDescent="0.2">
      <c r="A56" s="207" t="s">
        <v>466</v>
      </c>
      <c r="B56" s="22">
        <v>4.0999999999999996</v>
      </c>
      <c r="C56" s="86" t="s">
        <v>231</v>
      </c>
      <c r="D56" s="24"/>
      <c r="E56" s="25"/>
    </row>
    <row r="57" spans="1:5" s="202" customFormat="1" ht="12.75" x14ac:dyDescent="0.2">
      <c r="A57" s="207" t="s">
        <v>466</v>
      </c>
      <c r="B57" s="22">
        <v>4.2</v>
      </c>
      <c r="C57" s="78" t="s">
        <v>232</v>
      </c>
      <c r="D57" s="68"/>
      <c r="E57" s="25"/>
    </row>
    <row r="58" spans="1:5" s="202" customFormat="1" ht="12.75" x14ac:dyDescent="0.2">
      <c r="A58" s="207" t="s">
        <v>466</v>
      </c>
      <c r="B58" s="22">
        <v>4.3</v>
      </c>
      <c r="C58" s="86" t="s">
        <v>236</v>
      </c>
      <c r="D58" s="24"/>
      <c r="E58" s="25"/>
    </row>
    <row r="59" spans="1:5" s="202" customFormat="1" ht="25.5" x14ac:dyDescent="0.2">
      <c r="A59" s="404" t="s">
        <v>997</v>
      </c>
      <c r="B59" s="405"/>
      <c r="C59" s="46" t="s">
        <v>234</v>
      </c>
      <c r="D59" s="342"/>
      <c r="E59" s="343"/>
    </row>
    <row r="60" spans="1:5" s="202" customFormat="1" ht="12.75" x14ac:dyDescent="0.2">
      <c r="A60" s="215"/>
      <c r="B60" s="216"/>
      <c r="C60" s="30" t="s">
        <v>48</v>
      </c>
      <c r="D60" s="344">
        <v>20</v>
      </c>
      <c r="E60" s="345"/>
    </row>
    <row r="61" spans="1:5" s="202" customFormat="1" ht="12.75" x14ac:dyDescent="0.2">
      <c r="A61" s="215"/>
      <c r="B61" s="216"/>
      <c r="C61" s="30" t="s">
        <v>16</v>
      </c>
      <c r="D61" s="346">
        <v>0</v>
      </c>
      <c r="E61" s="347"/>
    </row>
    <row r="62" spans="1:5" s="202" customFormat="1" ht="12.75" x14ac:dyDescent="0.2">
      <c r="A62" s="34"/>
      <c r="B62" s="35"/>
      <c r="C62" s="33" t="str">
        <f>CONCATENATE("'Cena par ",A59," pozīciju bez PVN, EUR:")</f>
        <v>'Cena par 19.5. pozīciju bez PVN, EUR:</v>
      </c>
      <c r="D62" s="348">
        <f>D60*D61</f>
        <v>0</v>
      </c>
      <c r="E62" s="349"/>
    </row>
    <row r="63" spans="1:5" s="202" customFormat="1" ht="12.75" x14ac:dyDescent="0.2">
      <c r="A63" s="215"/>
      <c r="B63" s="216"/>
      <c r="C63" s="30" t="s">
        <v>14</v>
      </c>
      <c r="D63" s="332"/>
      <c r="E63" s="333"/>
    </row>
    <row r="64" spans="1:5" s="202" customFormat="1" ht="12.75" x14ac:dyDescent="0.2">
      <c r="A64" s="215"/>
      <c r="B64" s="216"/>
      <c r="C64" s="30" t="s">
        <v>15</v>
      </c>
      <c r="D64" s="332"/>
      <c r="E64" s="333"/>
    </row>
    <row r="65" spans="1:5" s="202" customFormat="1" ht="12.75" x14ac:dyDescent="0.2">
      <c r="A65" s="34"/>
      <c r="B65" s="35"/>
      <c r="C65" s="352" t="s">
        <v>13</v>
      </c>
      <c r="D65" s="353"/>
      <c r="E65" s="354"/>
    </row>
    <row r="66" spans="1:5" s="202" customFormat="1" ht="25.5" x14ac:dyDescent="0.2">
      <c r="A66" s="207" t="s">
        <v>466</v>
      </c>
      <c r="B66" s="22">
        <v>5.0999999999999996</v>
      </c>
      <c r="C66" s="86" t="s">
        <v>231</v>
      </c>
      <c r="D66" s="24"/>
      <c r="E66" s="25"/>
    </row>
    <row r="67" spans="1:5" s="202" customFormat="1" ht="12.75" x14ac:dyDescent="0.2">
      <c r="A67" s="207" t="s">
        <v>466</v>
      </c>
      <c r="B67" s="22">
        <v>5.2</v>
      </c>
      <c r="C67" s="78" t="s">
        <v>232</v>
      </c>
      <c r="D67" s="68"/>
      <c r="E67" s="25"/>
    </row>
    <row r="68" spans="1:5" s="202" customFormat="1" ht="12.75" x14ac:dyDescent="0.2">
      <c r="A68" s="207" t="s">
        <v>466</v>
      </c>
      <c r="B68" s="22">
        <v>5.3</v>
      </c>
      <c r="C68" s="86" t="s">
        <v>235</v>
      </c>
      <c r="D68" s="24"/>
      <c r="E68" s="25"/>
    </row>
    <row r="69" spans="1:5" s="134" customFormat="1" x14ac:dyDescent="0.25">
      <c r="A69" s="34"/>
      <c r="B69" s="35"/>
      <c r="C69" s="33" t="str">
        <f>CONCATENATE("'Vērtējamā cena par ",A35," pozīciju kopā bez PVN, EUR:")</f>
        <v>'Vērtējamā cena par 19. pozīciju kopā bez PVN, EUR:</v>
      </c>
      <c r="D69" s="348"/>
      <c r="E69" s="382"/>
    </row>
  </sheetData>
  <mergeCells count="41">
    <mergeCell ref="C65:E65"/>
    <mergeCell ref="D69:E69"/>
    <mergeCell ref="D60:E60"/>
    <mergeCell ref="D61:E61"/>
    <mergeCell ref="D62:E62"/>
    <mergeCell ref="D63:E63"/>
    <mergeCell ref="D64:E64"/>
    <mergeCell ref="D52:E52"/>
    <mergeCell ref="D53:E53"/>
    <mergeCell ref="D54:E54"/>
    <mergeCell ref="C55:E55"/>
    <mergeCell ref="A59:B59"/>
    <mergeCell ref="D59:E59"/>
    <mergeCell ref="C44:E44"/>
    <mergeCell ref="A49:B49"/>
    <mergeCell ref="D49:E49"/>
    <mergeCell ref="D50:E50"/>
    <mergeCell ref="D51:E51"/>
    <mergeCell ref="D39:E39"/>
    <mergeCell ref="D40:E40"/>
    <mergeCell ref="D41:E41"/>
    <mergeCell ref="D42:E42"/>
    <mergeCell ref="D43:E43"/>
    <mergeCell ref="A27:B27"/>
    <mergeCell ref="D27:E27"/>
    <mergeCell ref="C31:E31"/>
    <mergeCell ref="A38:B38"/>
    <mergeCell ref="D38:E38"/>
    <mergeCell ref="D28:E28"/>
    <mergeCell ref="D29:E29"/>
    <mergeCell ref="D30:E30"/>
    <mergeCell ref="A3:B3"/>
    <mergeCell ref="D3:E3"/>
    <mergeCell ref="A1:B1"/>
    <mergeCell ref="D2:E2"/>
    <mergeCell ref="D4:E4"/>
    <mergeCell ref="A5:B5"/>
    <mergeCell ref="D5:E5"/>
    <mergeCell ref="A6:B6"/>
    <mergeCell ref="D6:E6"/>
    <mergeCell ref="C7:E7"/>
  </mergeCells>
  <pageMargins left="0.7" right="0.7" top="0.75" bottom="0.75" header="0.3" footer="0.3"/>
  <pageSetup paperSize="9" orientation="portrait" horizontalDpi="4294967294" verticalDpi="4294967294"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7" workbookViewId="0">
      <selection activeCell="D34" sqref="D34"/>
    </sheetView>
  </sheetViews>
  <sheetFormatPr defaultColWidth="9.140625" defaultRowHeight="15" x14ac:dyDescent="0.25"/>
  <cols>
    <col min="1" max="2" width="9.140625" style="134"/>
    <col min="3" max="3" width="58.28515625" style="134" customWidth="1"/>
    <col min="4" max="5" width="24.7109375" style="134" customWidth="1"/>
    <col min="6" max="16384" width="9.140625" style="134"/>
  </cols>
  <sheetData>
    <row r="1" spans="1:5" ht="25.5" x14ac:dyDescent="0.25">
      <c r="A1" s="360" t="s">
        <v>7</v>
      </c>
      <c r="B1" s="361"/>
      <c r="C1" s="246" t="s">
        <v>8</v>
      </c>
      <c r="D1" s="246" t="s">
        <v>19</v>
      </c>
      <c r="E1" s="246" t="s">
        <v>20</v>
      </c>
    </row>
    <row r="2" spans="1:5" x14ac:dyDescent="0.25">
      <c r="A2" s="44" t="s">
        <v>469</v>
      </c>
      <c r="B2" s="109" t="s">
        <v>1182</v>
      </c>
      <c r="C2" s="109" t="s">
        <v>246</v>
      </c>
      <c r="D2" s="368"/>
      <c r="E2" s="369"/>
    </row>
    <row r="3" spans="1:5" x14ac:dyDescent="0.25">
      <c r="A3" s="250"/>
      <c r="B3" s="251"/>
      <c r="C3" s="30" t="s">
        <v>14</v>
      </c>
      <c r="D3" s="332"/>
      <c r="E3" s="333"/>
    </row>
    <row r="4" spans="1:5" x14ac:dyDescent="0.25">
      <c r="A4" s="250"/>
      <c r="B4" s="251"/>
      <c r="C4" s="30" t="s">
        <v>15</v>
      </c>
      <c r="D4" s="332"/>
      <c r="E4" s="333"/>
    </row>
    <row r="5" spans="1:5" x14ac:dyDescent="0.25">
      <c r="A5" s="34"/>
      <c r="B5" s="35"/>
      <c r="C5" s="352" t="s">
        <v>13</v>
      </c>
      <c r="D5" s="353"/>
      <c r="E5" s="354"/>
    </row>
    <row r="6" spans="1:5" ht="25.5" x14ac:dyDescent="0.25">
      <c r="A6" s="147" t="s">
        <v>469</v>
      </c>
      <c r="B6" s="22" t="s">
        <v>422</v>
      </c>
      <c r="C6" s="86" t="s">
        <v>237</v>
      </c>
      <c r="D6" s="75"/>
      <c r="E6" s="76"/>
    </row>
    <row r="7" spans="1:5" x14ac:dyDescent="0.25">
      <c r="A7" s="147" t="s">
        <v>469</v>
      </c>
      <c r="B7" s="22" t="s">
        <v>430</v>
      </c>
      <c r="C7" s="86" t="s">
        <v>238</v>
      </c>
      <c r="D7" s="75"/>
      <c r="E7" s="76"/>
    </row>
    <row r="8" spans="1:5" x14ac:dyDescent="0.25">
      <c r="A8" s="147" t="s">
        <v>469</v>
      </c>
      <c r="B8" s="22" t="s">
        <v>431</v>
      </c>
      <c r="C8" s="86" t="s">
        <v>239</v>
      </c>
      <c r="D8" s="75"/>
      <c r="E8" s="76"/>
    </row>
    <row r="9" spans="1:5" x14ac:dyDescent="0.25">
      <c r="A9" s="147" t="s">
        <v>469</v>
      </c>
      <c r="B9" s="22" t="s">
        <v>423</v>
      </c>
      <c r="C9" s="86" t="s">
        <v>240</v>
      </c>
      <c r="D9" s="75"/>
      <c r="E9" s="76"/>
    </row>
    <row r="10" spans="1:5" x14ac:dyDescent="0.25">
      <c r="A10" s="147" t="s">
        <v>469</v>
      </c>
      <c r="B10" s="22" t="s">
        <v>424</v>
      </c>
      <c r="C10" s="86" t="s">
        <v>241</v>
      </c>
      <c r="D10" s="75"/>
      <c r="E10" s="76"/>
    </row>
    <row r="11" spans="1:5" x14ac:dyDescent="0.25">
      <c r="A11" s="147" t="s">
        <v>469</v>
      </c>
      <c r="B11" s="22" t="s">
        <v>425</v>
      </c>
      <c r="C11" s="86" t="s">
        <v>242</v>
      </c>
      <c r="D11" s="75"/>
      <c r="E11" s="76"/>
    </row>
    <row r="12" spans="1:5" x14ac:dyDescent="0.25">
      <c r="A12" s="147" t="s">
        <v>469</v>
      </c>
      <c r="B12" s="22" t="s">
        <v>426</v>
      </c>
      <c r="C12" s="86" t="s">
        <v>243</v>
      </c>
      <c r="D12" s="75"/>
      <c r="E12" s="76"/>
    </row>
    <row r="13" spans="1:5" x14ac:dyDescent="0.25">
      <c r="A13" s="147" t="s">
        <v>469</v>
      </c>
      <c r="B13" s="22" t="s">
        <v>427</v>
      </c>
      <c r="C13" s="86" t="s">
        <v>244</v>
      </c>
      <c r="D13" s="75"/>
      <c r="E13" s="76"/>
    </row>
    <row r="14" spans="1:5" x14ac:dyDescent="0.25">
      <c r="A14" s="147" t="s">
        <v>469</v>
      </c>
      <c r="B14" s="22" t="s">
        <v>428</v>
      </c>
      <c r="C14" s="78" t="s">
        <v>245</v>
      </c>
      <c r="D14" s="75"/>
      <c r="E14" s="76"/>
    </row>
    <row r="15" spans="1:5" x14ac:dyDescent="0.25">
      <c r="A15" s="147" t="s">
        <v>469</v>
      </c>
      <c r="B15" s="22" t="s">
        <v>433</v>
      </c>
      <c r="C15" s="78" t="s">
        <v>247</v>
      </c>
      <c r="D15" s="75"/>
      <c r="E15" s="76"/>
    </row>
    <row r="16" spans="1:5" x14ac:dyDescent="0.25">
      <c r="A16" s="147" t="s">
        <v>469</v>
      </c>
      <c r="B16" s="22" t="s">
        <v>438</v>
      </c>
      <c r="C16" s="84" t="s">
        <v>284</v>
      </c>
      <c r="D16" s="75"/>
      <c r="E16" s="76"/>
    </row>
    <row r="17" spans="1:5" x14ac:dyDescent="0.25">
      <c r="A17" s="147" t="s">
        <v>469</v>
      </c>
      <c r="B17" s="22" t="s">
        <v>439</v>
      </c>
      <c r="C17" s="86" t="s">
        <v>585</v>
      </c>
      <c r="D17" s="75"/>
      <c r="E17" s="76"/>
    </row>
    <row r="18" spans="1:5" x14ac:dyDescent="0.25">
      <c r="A18" s="147" t="s">
        <v>469</v>
      </c>
      <c r="B18" s="22" t="s">
        <v>591</v>
      </c>
      <c r="C18" s="86" t="s">
        <v>860</v>
      </c>
      <c r="D18" s="75"/>
      <c r="E18" s="76"/>
    </row>
    <row r="19" spans="1:5" x14ac:dyDescent="0.25">
      <c r="A19" s="147" t="s">
        <v>469</v>
      </c>
      <c r="B19" s="22" t="s">
        <v>592</v>
      </c>
      <c r="C19" s="86" t="s">
        <v>587</v>
      </c>
      <c r="D19" s="75"/>
      <c r="E19" s="76"/>
    </row>
    <row r="20" spans="1:5" x14ac:dyDescent="0.25">
      <c r="A20" s="147" t="s">
        <v>469</v>
      </c>
      <c r="B20" s="22" t="s">
        <v>593</v>
      </c>
      <c r="C20" s="86" t="s">
        <v>861</v>
      </c>
      <c r="D20" s="75"/>
      <c r="E20" s="76"/>
    </row>
    <row r="21" spans="1:5" x14ac:dyDescent="0.25">
      <c r="A21" s="147" t="s">
        <v>469</v>
      </c>
      <c r="B21" s="22" t="s">
        <v>594</v>
      </c>
      <c r="C21" s="86" t="s">
        <v>589</v>
      </c>
      <c r="D21" s="75"/>
      <c r="E21" s="76"/>
    </row>
    <row r="22" spans="1:5" x14ac:dyDescent="0.25">
      <c r="A22" s="147" t="s">
        <v>469</v>
      </c>
      <c r="B22" s="22" t="s">
        <v>595</v>
      </c>
      <c r="C22" s="86" t="s">
        <v>590</v>
      </c>
      <c r="D22" s="75"/>
      <c r="E22" s="76"/>
    </row>
    <row r="23" spans="1:5" ht="25.5" x14ac:dyDescent="0.25">
      <c r="A23" s="34"/>
      <c r="B23" s="35"/>
      <c r="C23" s="54" t="s">
        <v>57</v>
      </c>
      <c r="D23" s="55" t="s">
        <v>48</v>
      </c>
      <c r="E23" s="55" t="s">
        <v>56</v>
      </c>
    </row>
    <row r="24" spans="1:5" x14ac:dyDescent="0.25">
      <c r="A24" s="147" t="s">
        <v>469</v>
      </c>
      <c r="B24" s="22">
        <v>21</v>
      </c>
      <c r="C24" s="86" t="s">
        <v>585</v>
      </c>
      <c r="D24" s="75">
        <v>250</v>
      </c>
      <c r="E24" s="76"/>
    </row>
    <row r="25" spans="1:5" x14ac:dyDescent="0.25">
      <c r="A25" s="147" t="s">
        <v>469</v>
      </c>
      <c r="B25" s="22">
        <v>22</v>
      </c>
      <c r="C25" s="86" t="s">
        <v>586</v>
      </c>
      <c r="D25" s="75">
        <v>300</v>
      </c>
      <c r="E25" s="76"/>
    </row>
    <row r="26" spans="1:5" x14ac:dyDescent="0.25">
      <c r="A26" s="147" t="s">
        <v>469</v>
      </c>
      <c r="B26" s="22">
        <v>23</v>
      </c>
      <c r="C26" s="86" t="s">
        <v>587</v>
      </c>
      <c r="D26" s="75">
        <v>300</v>
      </c>
      <c r="E26" s="76"/>
    </row>
    <row r="27" spans="1:5" x14ac:dyDescent="0.25">
      <c r="A27" s="147" t="s">
        <v>469</v>
      </c>
      <c r="B27" s="22">
        <v>24</v>
      </c>
      <c r="C27" s="86" t="s">
        <v>588</v>
      </c>
      <c r="D27" s="75">
        <v>100</v>
      </c>
      <c r="E27" s="76"/>
    </row>
    <row r="28" spans="1:5" x14ac:dyDescent="0.25">
      <c r="A28" s="147" t="s">
        <v>469</v>
      </c>
      <c r="B28" s="22">
        <v>25</v>
      </c>
      <c r="C28" s="86" t="s">
        <v>589</v>
      </c>
      <c r="D28" s="75">
        <v>20</v>
      </c>
      <c r="E28" s="76"/>
    </row>
    <row r="29" spans="1:5" x14ac:dyDescent="0.25">
      <c r="A29" s="147" t="s">
        <v>469</v>
      </c>
      <c r="B29" s="22">
        <v>26</v>
      </c>
      <c r="C29" s="86" t="s">
        <v>590</v>
      </c>
      <c r="D29" s="75">
        <v>400</v>
      </c>
      <c r="E29" s="76"/>
    </row>
    <row r="30" spans="1:5" x14ac:dyDescent="0.25">
      <c r="A30" s="34"/>
      <c r="B30" s="35"/>
      <c r="C30" s="33" t="str">
        <f>CONCATENATE("'Vērtējamā cena par ",A2,"pozīciju kopā bez PVN, EUR:")</f>
        <v>'Vērtējamā cena par 20.pozīciju kopā bez PVN, EUR:</v>
      </c>
      <c r="D30" s="348"/>
      <c r="E30" s="382"/>
    </row>
  </sheetData>
  <mergeCells count="6">
    <mergeCell ref="D30:E30"/>
    <mergeCell ref="D4:E4"/>
    <mergeCell ref="C5:E5"/>
    <mergeCell ref="A1:B1"/>
    <mergeCell ref="D2:E2"/>
    <mergeCell ref="D3:E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49" workbookViewId="0">
      <selection activeCell="E86" sqref="E86"/>
    </sheetView>
  </sheetViews>
  <sheetFormatPr defaultColWidth="9.140625" defaultRowHeight="15" x14ac:dyDescent="0.25"/>
  <cols>
    <col min="1" max="2" width="9.140625" style="134"/>
    <col min="3" max="3" width="62.7109375" style="134" customWidth="1"/>
    <col min="4" max="5" width="21.5703125" style="146" customWidth="1"/>
    <col min="6" max="8" width="9.140625" style="134"/>
    <col min="9" max="9" width="71.28515625" style="134" customWidth="1"/>
    <col min="10" max="16384" width="9.140625" style="134"/>
  </cols>
  <sheetData>
    <row r="1" spans="1:5" ht="25.5" x14ac:dyDescent="0.25">
      <c r="A1" s="360" t="s">
        <v>7</v>
      </c>
      <c r="B1" s="361"/>
      <c r="C1" s="246" t="s">
        <v>8</v>
      </c>
      <c r="D1" s="246" t="s">
        <v>19</v>
      </c>
      <c r="E1" s="246" t="s">
        <v>20</v>
      </c>
    </row>
    <row r="2" spans="1:5" x14ac:dyDescent="0.25">
      <c r="A2" s="80" t="s">
        <v>470</v>
      </c>
      <c r="B2" s="109" t="s">
        <v>1182</v>
      </c>
      <c r="C2" s="115" t="s">
        <v>597</v>
      </c>
      <c r="D2" s="368"/>
      <c r="E2" s="369"/>
    </row>
    <row r="3" spans="1:5" x14ac:dyDescent="0.25">
      <c r="A3" s="34"/>
      <c r="B3" s="35"/>
      <c r="C3" s="352" t="s">
        <v>435</v>
      </c>
      <c r="D3" s="353"/>
      <c r="E3" s="354"/>
    </row>
    <row r="4" spans="1:5" ht="40.9" customHeight="1" x14ac:dyDescent="0.25">
      <c r="A4" s="135"/>
      <c r="B4" s="22"/>
      <c r="C4" s="87" t="s">
        <v>714</v>
      </c>
      <c r="D4" s="75"/>
      <c r="E4" s="76"/>
    </row>
    <row r="5" spans="1:5" ht="38.25" x14ac:dyDescent="0.25">
      <c r="A5" s="135"/>
      <c r="B5" s="22"/>
      <c r="C5" s="86" t="s">
        <v>1075</v>
      </c>
      <c r="D5" s="75"/>
      <c r="E5" s="76"/>
    </row>
    <row r="6" spans="1:5" x14ac:dyDescent="0.25">
      <c r="A6" s="135"/>
      <c r="B6" s="22"/>
      <c r="C6" s="86" t="s">
        <v>253</v>
      </c>
      <c r="D6" s="75"/>
      <c r="E6" s="76"/>
    </row>
    <row r="7" spans="1:5" x14ac:dyDescent="0.25">
      <c r="A7" s="135"/>
      <c r="B7" s="22"/>
      <c r="C7" s="86" t="s">
        <v>254</v>
      </c>
      <c r="D7" s="75"/>
      <c r="E7" s="76"/>
    </row>
    <row r="8" spans="1:5" x14ac:dyDescent="0.25">
      <c r="A8" s="135"/>
      <c r="B8" s="22"/>
      <c r="C8" s="86" t="s">
        <v>255</v>
      </c>
      <c r="D8" s="75"/>
      <c r="E8" s="76"/>
    </row>
    <row r="9" spans="1:5" x14ac:dyDescent="0.25">
      <c r="A9" s="135"/>
      <c r="B9" s="22"/>
      <c r="C9" s="86" t="s">
        <v>208</v>
      </c>
      <c r="D9" s="75"/>
      <c r="E9" s="76"/>
    </row>
    <row r="10" spans="1:5" ht="25.5" x14ac:dyDescent="0.25">
      <c r="A10" s="135"/>
      <c r="B10" s="22"/>
      <c r="C10" s="86" t="s">
        <v>209</v>
      </c>
      <c r="D10" s="75"/>
      <c r="E10" s="76"/>
    </row>
    <row r="11" spans="1:5" ht="51" x14ac:dyDescent="0.25">
      <c r="A11" s="135"/>
      <c r="B11" s="22"/>
      <c r="C11" s="86" t="s">
        <v>248</v>
      </c>
      <c r="D11" s="75"/>
      <c r="E11" s="76"/>
    </row>
    <row r="12" spans="1:5" x14ac:dyDescent="0.25">
      <c r="A12" s="135"/>
      <c r="B12" s="22"/>
      <c r="C12" s="86" t="s">
        <v>249</v>
      </c>
      <c r="D12" s="75"/>
      <c r="E12" s="76"/>
    </row>
    <row r="13" spans="1:5" x14ac:dyDescent="0.25">
      <c r="A13" s="393" t="s">
        <v>866</v>
      </c>
      <c r="B13" s="394"/>
      <c r="C13" s="46" t="s">
        <v>250</v>
      </c>
      <c r="D13" s="342"/>
      <c r="E13" s="343"/>
    </row>
    <row r="14" spans="1:5" x14ac:dyDescent="0.25">
      <c r="A14" s="34"/>
      <c r="B14" s="35"/>
      <c r="C14" s="33" t="str">
        <f>CONCATENATE("'Cena par ",A13," pozīciju bez PVN, EUR:")</f>
        <v>'Cena par 21.1. pozīciju bez PVN, EUR:</v>
      </c>
      <c r="D14" s="348">
        <f>SUM(D26*E26,D27*E27,D28*E28,D29*E29,)</f>
        <v>0</v>
      </c>
      <c r="E14" s="349"/>
    </row>
    <row r="15" spans="1:5" x14ac:dyDescent="0.25">
      <c r="A15" s="250"/>
      <c r="B15" s="251"/>
      <c r="C15" s="30" t="s">
        <v>14</v>
      </c>
      <c r="D15" s="332"/>
      <c r="E15" s="333"/>
    </row>
    <row r="16" spans="1:5" x14ac:dyDescent="0.25">
      <c r="A16" s="250"/>
      <c r="B16" s="251"/>
      <c r="C16" s="30" t="s">
        <v>15</v>
      </c>
      <c r="D16" s="332"/>
      <c r="E16" s="333"/>
    </row>
    <row r="17" spans="1:5" x14ac:dyDescent="0.25">
      <c r="A17" s="34"/>
      <c r="B17" s="35"/>
      <c r="C17" s="352" t="s">
        <v>13</v>
      </c>
      <c r="D17" s="353"/>
      <c r="E17" s="354"/>
    </row>
    <row r="18" spans="1:5" x14ac:dyDescent="0.25">
      <c r="A18" s="135" t="s">
        <v>470</v>
      </c>
      <c r="B18" s="22">
        <v>1.1000000000000001</v>
      </c>
      <c r="C18" s="86" t="s">
        <v>252</v>
      </c>
      <c r="D18" s="75"/>
      <c r="E18" s="76"/>
    </row>
    <row r="19" spans="1:5" x14ac:dyDescent="0.25">
      <c r="A19" s="135" t="s">
        <v>470</v>
      </c>
      <c r="B19" s="22">
        <v>1.2</v>
      </c>
      <c r="C19" s="86" t="s">
        <v>251</v>
      </c>
      <c r="D19" s="75"/>
      <c r="E19" s="76"/>
    </row>
    <row r="20" spans="1:5" x14ac:dyDescent="0.25">
      <c r="A20" s="135" t="s">
        <v>470</v>
      </c>
      <c r="B20" s="22">
        <v>1.3</v>
      </c>
      <c r="C20" s="86" t="s">
        <v>282</v>
      </c>
      <c r="D20" s="75"/>
      <c r="E20" s="76"/>
    </row>
    <row r="21" spans="1:5" x14ac:dyDescent="0.25">
      <c r="A21" s="135" t="s">
        <v>470</v>
      </c>
      <c r="B21" s="22">
        <v>1.4</v>
      </c>
      <c r="C21" s="86" t="s">
        <v>598</v>
      </c>
      <c r="D21" s="75"/>
      <c r="E21" s="76"/>
    </row>
    <row r="22" spans="1:5" x14ac:dyDescent="0.25">
      <c r="A22" s="135" t="s">
        <v>470</v>
      </c>
      <c r="B22" s="22">
        <v>1.5</v>
      </c>
      <c r="C22" s="86" t="s">
        <v>599</v>
      </c>
      <c r="D22" s="75"/>
      <c r="E22" s="76"/>
    </row>
    <row r="23" spans="1:5" x14ac:dyDescent="0.25">
      <c r="A23" s="135" t="s">
        <v>470</v>
      </c>
      <c r="B23" s="22">
        <v>1.6</v>
      </c>
      <c r="C23" s="86" t="s">
        <v>600</v>
      </c>
      <c r="D23" s="75"/>
      <c r="E23" s="76"/>
    </row>
    <row r="24" spans="1:5" x14ac:dyDescent="0.25">
      <c r="A24" s="135" t="s">
        <v>470</v>
      </c>
      <c r="B24" s="22">
        <v>1.7</v>
      </c>
      <c r="C24" s="86" t="s">
        <v>601</v>
      </c>
      <c r="D24" s="75"/>
      <c r="E24" s="76"/>
    </row>
    <row r="25" spans="1:5" ht="25.5" x14ac:dyDescent="0.25">
      <c r="A25" s="88"/>
      <c r="B25" s="89"/>
      <c r="C25" s="54" t="s">
        <v>57</v>
      </c>
      <c r="D25" s="55" t="s">
        <v>48</v>
      </c>
      <c r="E25" s="55" t="s">
        <v>56</v>
      </c>
    </row>
    <row r="26" spans="1:5" x14ac:dyDescent="0.25">
      <c r="A26" s="135" t="s">
        <v>470</v>
      </c>
      <c r="B26" s="22">
        <v>1.8</v>
      </c>
      <c r="C26" s="86" t="s">
        <v>598</v>
      </c>
      <c r="D26" s="75">
        <v>300</v>
      </c>
      <c r="E26" s="76"/>
    </row>
    <row r="27" spans="1:5" x14ac:dyDescent="0.25">
      <c r="A27" s="135" t="s">
        <v>470</v>
      </c>
      <c r="B27" s="22">
        <v>1.9</v>
      </c>
      <c r="C27" s="86" t="s">
        <v>599</v>
      </c>
      <c r="D27" s="75">
        <v>300</v>
      </c>
      <c r="E27" s="76"/>
    </row>
    <row r="28" spans="1:5" x14ac:dyDescent="0.25">
      <c r="A28" s="135" t="s">
        <v>470</v>
      </c>
      <c r="B28" s="140">
        <v>1.1000000000000001</v>
      </c>
      <c r="C28" s="86" t="s">
        <v>600</v>
      </c>
      <c r="D28" s="75">
        <v>300</v>
      </c>
      <c r="E28" s="76"/>
    </row>
    <row r="29" spans="1:5" x14ac:dyDescent="0.25">
      <c r="A29" s="135" t="s">
        <v>470</v>
      </c>
      <c r="B29" s="22">
        <v>1.1100000000000001</v>
      </c>
      <c r="C29" s="86" t="s">
        <v>601</v>
      </c>
      <c r="D29" s="75">
        <v>300</v>
      </c>
      <c r="E29" s="76"/>
    </row>
    <row r="30" spans="1:5" x14ac:dyDescent="0.25">
      <c r="A30" s="393" t="s">
        <v>865</v>
      </c>
      <c r="B30" s="394"/>
      <c r="C30" s="46" t="s">
        <v>256</v>
      </c>
      <c r="D30" s="342"/>
      <c r="E30" s="343"/>
    </row>
    <row r="31" spans="1:5" x14ac:dyDescent="0.25">
      <c r="A31" s="34"/>
      <c r="B31" s="35"/>
      <c r="C31" s="33" t="str">
        <f>CONCATENATE("'Cena par ",A30," pozīciju bez PVN, EUR:")</f>
        <v>'Cena par 21.2. pozīciju bez PVN, EUR:</v>
      </c>
      <c r="D31" s="348">
        <f>SUM(D44*E44,D45*E45,D46*E46,D47*E47,)</f>
        <v>0</v>
      </c>
      <c r="E31" s="349"/>
    </row>
    <row r="32" spans="1:5" x14ac:dyDescent="0.25">
      <c r="A32" s="250"/>
      <c r="B32" s="251"/>
      <c r="C32" s="30" t="s">
        <v>14</v>
      </c>
      <c r="D32" s="332"/>
      <c r="E32" s="333"/>
    </row>
    <row r="33" spans="1:5" x14ac:dyDescent="0.25">
      <c r="A33" s="250"/>
      <c r="B33" s="251"/>
      <c r="C33" s="30" t="s">
        <v>15</v>
      </c>
      <c r="D33" s="332"/>
      <c r="E33" s="333"/>
    </row>
    <row r="34" spans="1:5" x14ac:dyDescent="0.25">
      <c r="A34" s="34"/>
      <c r="B34" s="35"/>
      <c r="C34" s="352" t="s">
        <v>13</v>
      </c>
      <c r="D34" s="353"/>
      <c r="E34" s="354"/>
    </row>
    <row r="35" spans="1:5" x14ac:dyDescent="0.25">
      <c r="A35" s="135" t="s">
        <v>470</v>
      </c>
      <c r="B35" s="22">
        <v>2.1</v>
      </c>
      <c r="C35" s="161" t="s">
        <v>257</v>
      </c>
      <c r="D35" s="75"/>
      <c r="E35" s="76"/>
    </row>
    <row r="36" spans="1:5" x14ac:dyDescent="0.25">
      <c r="A36" s="135" t="s">
        <v>470</v>
      </c>
      <c r="B36" s="22">
        <v>2.2000000000000002</v>
      </c>
      <c r="C36" s="86" t="s">
        <v>258</v>
      </c>
      <c r="D36" s="75"/>
      <c r="E36" s="76"/>
    </row>
    <row r="37" spans="1:5" x14ac:dyDescent="0.25">
      <c r="A37" s="135" t="s">
        <v>470</v>
      </c>
      <c r="B37" s="22">
        <v>2.2999999999999998</v>
      </c>
      <c r="C37" s="86" t="s">
        <v>251</v>
      </c>
      <c r="D37" s="75"/>
      <c r="E37" s="76"/>
    </row>
    <row r="38" spans="1:5" x14ac:dyDescent="0.25">
      <c r="A38" s="135" t="s">
        <v>470</v>
      </c>
      <c r="B38" s="22">
        <v>2.4</v>
      </c>
      <c r="C38" s="86" t="s">
        <v>282</v>
      </c>
      <c r="D38" s="75"/>
      <c r="E38" s="76"/>
    </row>
    <row r="39" spans="1:5" x14ac:dyDescent="0.25">
      <c r="A39" s="135" t="s">
        <v>470</v>
      </c>
      <c r="B39" s="22">
        <v>2.5</v>
      </c>
      <c r="C39" s="86" t="s">
        <v>602</v>
      </c>
      <c r="D39" s="75"/>
      <c r="E39" s="76"/>
    </row>
    <row r="40" spans="1:5" x14ac:dyDescent="0.25">
      <c r="A40" s="135" t="s">
        <v>470</v>
      </c>
      <c r="B40" s="22">
        <v>2.6</v>
      </c>
      <c r="C40" s="86" t="s">
        <v>603</v>
      </c>
      <c r="D40" s="75"/>
      <c r="E40" s="76"/>
    </row>
    <row r="41" spans="1:5" x14ac:dyDescent="0.25">
      <c r="A41" s="135" t="s">
        <v>470</v>
      </c>
      <c r="B41" s="22">
        <v>2.7</v>
      </c>
      <c r="C41" s="86" t="s">
        <v>604</v>
      </c>
      <c r="D41" s="75"/>
      <c r="E41" s="76"/>
    </row>
    <row r="42" spans="1:5" x14ac:dyDescent="0.25">
      <c r="A42" s="135" t="s">
        <v>470</v>
      </c>
      <c r="B42" s="22">
        <v>2.8</v>
      </c>
      <c r="C42" s="86" t="s">
        <v>605</v>
      </c>
      <c r="D42" s="75"/>
      <c r="E42" s="76"/>
    </row>
    <row r="43" spans="1:5" ht="25.5" x14ac:dyDescent="0.25">
      <c r="A43" s="34"/>
      <c r="B43" s="35"/>
      <c r="C43" s="54" t="s">
        <v>57</v>
      </c>
      <c r="D43" s="55" t="s">
        <v>48</v>
      </c>
      <c r="E43" s="55" t="s">
        <v>56</v>
      </c>
    </row>
    <row r="44" spans="1:5" x14ac:dyDescent="0.25">
      <c r="A44" s="135" t="s">
        <v>470</v>
      </c>
      <c r="B44" s="22">
        <v>2.9</v>
      </c>
      <c r="C44" s="86" t="s">
        <v>602</v>
      </c>
      <c r="D44" s="75">
        <v>300</v>
      </c>
      <c r="E44" s="76"/>
    </row>
    <row r="45" spans="1:5" x14ac:dyDescent="0.25">
      <c r="A45" s="135" t="s">
        <v>470</v>
      </c>
      <c r="B45" s="140">
        <v>2.1</v>
      </c>
      <c r="C45" s="86" t="s">
        <v>603</v>
      </c>
      <c r="D45" s="75">
        <v>350</v>
      </c>
      <c r="E45" s="76"/>
    </row>
    <row r="46" spans="1:5" x14ac:dyDescent="0.25">
      <c r="A46" s="135" t="s">
        <v>470</v>
      </c>
      <c r="B46" s="22">
        <v>2.11</v>
      </c>
      <c r="C46" s="86" t="s">
        <v>604</v>
      </c>
      <c r="D46" s="75">
        <v>200</v>
      </c>
      <c r="E46" s="76"/>
    </row>
    <row r="47" spans="1:5" x14ac:dyDescent="0.25">
      <c r="A47" s="135" t="s">
        <v>470</v>
      </c>
      <c r="B47" s="22">
        <v>2.12</v>
      </c>
      <c r="C47" s="86" t="s">
        <v>605</v>
      </c>
      <c r="D47" s="162">
        <v>50</v>
      </c>
      <c r="E47" s="163"/>
    </row>
    <row r="48" spans="1:5" x14ac:dyDescent="0.25">
      <c r="A48" s="393" t="s">
        <v>864</v>
      </c>
      <c r="B48" s="394"/>
      <c r="C48" s="46" t="s">
        <v>822</v>
      </c>
      <c r="D48" s="342"/>
      <c r="E48" s="343"/>
    </row>
    <row r="49" spans="1:5" x14ac:dyDescent="0.25">
      <c r="A49" s="34"/>
      <c r="B49" s="35"/>
      <c r="C49" s="33" t="str">
        <f>CONCATENATE("'Cena par ",A48," pozīciju bez PVN, EUR:")</f>
        <v>'Cena par 21.3. pozīciju bez PVN, EUR:</v>
      </c>
      <c r="D49" s="348">
        <f>SUM(SUMPRODUCT(D61:D63,E61:E63))</f>
        <v>0</v>
      </c>
      <c r="E49" s="349"/>
    </row>
    <row r="50" spans="1:5" x14ac:dyDescent="0.25">
      <c r="A50" s="250"/>
      <c r="B50" s="251"/>
      <c r="C50" s="30" t="s">
        <v>14</v>
      </c>
      <c r="D50" s="332"/>
      <c r="E50" s="333"/>
    </row>
    <row r="51" spans="1:5" x14ac:dyDescent="0.25">
      <c r="A51" s="250"/>
      <c r="B51" s="251"/>
      <c r="C51" s="30" t="s">
        <v>15</v>
      </c>
      <c r="D51" s="332"/>
      <c r="E51" s="333"/>
    </row>
    <row r="52" spans="1:5" x14ac:dyDescent="0.25">
      <c r="A52" s="34"/>
      <c r="B52" s="35"/>
      <c r="C52" s="352" t="s">
        <v>13</v>
      </c>
      <c r="D52" s="353"/>
      <c r="E52" s="354"/>
    </row>
    <row r="53" spans="1:5" x14ac:dyDescent="0.25">
      <c r="A53" s="135" t="s">
        <v>470</v>
      </c>
      <c r="B53" s="22">
        <v>3.1</v>
      </c>
      <c r="C53" s="161" t="s">
        <v>1169</v>
      </c>
      <c r="D53" s="75"/>
      <c r="E53" s="76"/>
    </row>
    <row r="54" spans="1:5" x14ac:dyDescent="0.25">
      <c r="A54" s="135" t="s">
        <v>470</v>
      </c>
      <c r="B54" s="22">
        <v>3.2</v>
      </c>
      <c r="C54" s="86" t="s">
        <v>261</v>
      </c>
      <c r="D54" s="75"/>
      <c r="E54" s="76"/>
    </row>
    <row r="55" spans="1:5" x14ac:dyDescent="0.25">
      <c r="A55" s="135" t="s">
        <v>470</v>
      </c>
      <c r="B55" s="22">
        <v>3.3</v>
      </c>
      <c r="C55" s="86" t="s">
        <v>823</v>
      </c>
      <c r="D55" s="75"/>
      <c r="E55" s="76"/>
    </row>
    <row r="56" spans="1:5" x14ac:dyDescent="0.25">
      <c r="A56" s="135" t="s">
        <v>470</v>
      </c>
      <c r="B56" s="22">
        <v>3.4</v>
      </c>
      <c r="C56" s="86" t="s">
        <v>282</v>
      </c>
      <c r="D56" s="75"/>
      <c r="E56" s="76"/>
    </row>
    <row r="57" spans="1:5" x14ac:dyDescent="0.25">
      <c r="A57" s="135" t="s">
        <v>470</v>
      </c>
      <c r="B57" s="22">
        <v>3.5</v>
      </c>
      <c r="C57" s="86" t="s">
        <v>1071</v>
      </c>
      <c r="D57" s="75"/>
      <c r="E57" s="76"/>
    </row>
    <row r="58" spans="1:5" x14ac:dyDescent="0.25">
      <c r="A58" s="135" t="s">
        <v>470</v>
      </c>
      <c r="B58" s="22">
        <v>3.6</v>
      </c>
      <c r="C58" s="86" t="s">
        <v>1072</v>
      </c>
      <c r="D58" s="75"/>
      <c r="E58" s="76"/>
    </row>
    <row r="59" spans="1:5" x14ac:dyDescent="0.25">
      <c r="A59" s="135" t="s">
        <v>470</v>
      </c>
      <c r="B59" s="22">
        <v>3.7</v>
      </c>
      <c r="C59" s="86" t="s">
        <v>1073</v>
      </c>
      <c r="D59" s="75"/>
      <c r="E59" s="76"/>
    </row>
    <row r="60" spans="1:5" ht="25.5" x14ac:dyDescent="0.25">
      <c r="A60" s="34"/>
      <c r="B60" s="35"/>
      <c r="C60" s="54" t="s">
        <v>57</v>
      </c>
      <c r="D60" s="55" t="s">
        <v>48</v>
      </c>
      <c r="E60" s="55" t="s">
        <v>56</v>
      </c>
    </row>
    <row r="61" spans="1:5" x14ac:dyDescent="0.25">
      <c r="A61" s="135" t="s">
        <v>470</v>
      </c>
      <c r="B61" s="22">
        <v>3.8</v>
      </c>
      <c r="C61" s="86" t="s">
        <v>1071</v>
      </c>
      <c r="D61" s="75">
        <v>500</v>
      </c>
      <c r="E61" s="76"/>
    </row>
    <row r="62" spans="1:5" x14ac:dyDescent="0.25">
      <c r="A62" s="135" t="s">
        <v>470</v>
      </c>
      <c r="B62" s="22">
        <v>3.9</v>
      </c>
      <c r="C62" s="86" t="s">
        <v>1072</v>
      </c>
      <c r="D62" s="75">
        <v>200</v>
      </c>
      <c r="E62" s="76"/>
    </row>
    <row r="63" spans="1:5" x14ac:dyDescent="0.25">
      <c r="A63" s="135" t="s">
        <v>470</v>
      </c>
      <c r="B63" s="140">
        <v>3.1</v>
      </c>
      <c r="C63" s="86" t="s">
        <v>1073</v>
      </c>
      <c r="D63" s="75">
        <v>50</v>
      </c>
      <c r="E63" s="76"/>
    </row>
    <row r="64" spans="1:5" x14ac:dyDescent="0.25">
      <c r="A64" s="406" t="s">
        <v>1074</v>
      </c>
      <c r="B64" s="406"/>
      <c r="C64" s="183" t="s">
        <v>259</v>
      </c>
      <c r="D64" s="252"/>
      <c r="E64" s="252"/>
    </row>
    <row r="65" spans="1:5" x14ac:dyDescent="0.25">
      <c r="A65" s="253"/>
      <c r="B65" s="253"/>
      <c r="C65" s="157" t="s">
        <v>14</v>
      </c>
      <c r="D65" s="378"/>
      <c r="E65" s="378"/>
    </row>
    <row r="66" spans="1:5" x14ac:dyDescent="0.25">
      <c r="A66" s="253"/>
      <c r="B66" s="253"/>
      <c r="C66" s="157" t="s">
        <v>15</v>
      </c>
      <c r="D66" s="249"/>
      <c r="E66" s="249"/>
    </row>
    <row r="67" spans="1:5" x14ac:dyDescent="0.25">
      <c r="A67" s="34"/>
      <c r="B67" s="35"/>
      <c r="C67" s="33" t="str">
        <f>CONCATENATE("'Cena par ",A64," pozīciju bez PVN, EUR:")</f>
        <v>'Cena par 21.4. pozīciju bez PVN, EUR:</v>
      </c>
      <c r="D67" s="348">
        <f>SUM(SUMPRODUCT(D79:D81,E79:E81))</f>
        <v>0</v>
      </c>
      <c r="E67" s="349"/>
    </row>
    <row r="68" spans="1:5" x14ac:dyDescent="0.25">
      <c r="A68" s="137"/>
      <c r="B68" s="137"/>
      <c r="C68" s="367" t="s">
        <v>13</v>
      </c>
      <c r="D68" s="367"/>
      <c r="E68" s="367"/>
    </row>
    <row r="69" spans="1:5" x14ac:dyDescent="0.25">
      <c r="A69" s="181" t="s">
        <v>470</v>
      </c>
      <c r="B69" s="153">
        <v>4.0999999999999996</v>
      </c>
      <c r="C69" s="182" t="s">
        <v>257</v>
      </c>
      <c r="D69" s="75"/>
      <c r="E69" s="76"/>
    </row>
    <row r="70" spans="1:5" x14ac:dyDescent="0.25">
      <c r="A70" s="181" t="s">
        <v>470</v>
      </c>
      <c r="B70" s="153">
        <v>4.2</v>
      </c>
      <c r="C70" s="182" t="s">
        <v>260</v>
      </c>
      <c r="D70" s="75"/>
      <c r="E70" s="76"/>
    </row>
    <row r="71" spans="1:5" x14ac:dyDescent="0.25">
      <c r="A71" s="181" t="s">
        <v>470</v>
      </c>
      <c r="B71" s="153">
        <v>4.3</v>
      </c>
      <c r="C71" s="182" t="s">
        <v>261</v>
      </c>
      <c r="D71" s="75"/>
      <c r="E71" s="76"/>
    </row>
    <row r="72" spans="1:5" x14ac:dyDescent="0.25">
      <c r="A72" s="181" t="s">
        <v>470</v>
      </c>
      <c r="B72" s="153">
        <v>4.4000000000000004</v>
      </c>
      <c r="C72" s="182" t="s">
        <v>262</v>
      </c>
      <c r="D72" s="75"/>
      <c r="E72" s="76"/>
    </row>
    <row r="73" spans="1:5" x14ac:dyDescent="0.25">
      <c r="A73" s="181" t="s">
        <v>470</v>
      </c>
      <c r="B73" s="153">
        <v>4.5</v>
      </c>
      <c r="C73" s="182" t="s">
        <v>282</v>
      </c>
      <c r="D73" s="75"/>
      <c r="E73" s="76"/>
    </row>
    <row r="74" spans="1:5" x14ac:dyDescent="0.25">
      <c r="A74" s="181" t="s">
        <v>470</v>
      </c>
      <c r="B74" s="153">
        <v>4.5999999999999996</v>
      </c>
      <c r="C74" s="182" t="s">
        <v>608</v>
      </c>
      <c r="D74" s="75"/>
      <c r="E74" s="76"/>
    </row>
    <row r="75" spans="1:5" x14ac:dyDescent="0.25">
      <c r="A75" s="181" t="s">
        <v>470</v>
      </c>
      <c r="B75" s="153">
        <v>4.7</v>
      </c>
      <c r="C75" s="182" t="s">
        <v>610</v>
      </c>
      <c r="D75" s="75"/>
      <c r="E75" s="76"/>
    </row>
    <row r="76" spans="1:5" x14ac:dyDescent="0.25">
      <c r="A76" s="181" t="s">
        <v>470</v>
      </c>
      <c r="B76" s="153">
        <v>4.8</v>
      </c>
      <c r="C76" s="182" t="s">
        <v>612</v>
      </c>
      <c r="D76" s="75"/>
      <c r="E76" s="76"/>
    </row>
    <row r="77" spans="1:5" ht="25.5" x14ac:dyDescent="0.25">
      <c r="A77" s="137"/>
      <c r="B77" s="137"/>
      <c r="C77" s="66" t="s">
        <v>57</v>
      </c>
      <c r="D77" s="55" t="s">
        <v>48</v>
      </c>
      <c r="E77" s="55" t="s">
        <v>56</v>
      </c>
    </row>
    <row r="78" spans="1:5" x14ac:dyDescent="0.25">
      <c r="A78" s="181" t="s">
        <v>470</v>
      </c>
      <c r="B78" s="153">
        <v>4.9000000000000004</v>
      </c>
      <c r="C78" s="182" t="s">
        <v>608</v>
      </c>
      <c r="D78" s="75">
        <v>300</v>
      </c>
      <c r="E78" s="76"/>
    </row>
    <row r="79" spans="1:5" x14ac:dyDescent="0.25">
      <c r="A79" s="181" t="s">
        <v>470</v>
      </c>
      <c r="B79" s="185">
        <v>4.0999999999999996</v>
      </c>
      <c r="C79" s="182" t="s">
        <v>610</v>
      </c>
      <c r="D79" s="75">
        <v>100</v>
      </c>
      <c r="E79" s="76"/>
    </row>
    <row r="80" spans="1:5" x14ac:dyDescent="0.25">
      <c r="A80" s="181" t="s">
        <v>470</v>
      </c>
      <c r="B80" s="153">
        <v>4.1100000000000003</v>
      </c>
      <c r="C80" s="182" t="s">
        <v>612</v>
      </c>
      <c r="D80" s="75">
        <v>100</v>
      </c>
      <c r="E80" s="76"/>
    </row>
    <row r="81" spans="1:5" x14ac:dyDescent="0.25">
      <c r="A81" s="137"/>
      <c r="B81" s="137"/>
      <c r="C81" s="33" t="str">
        <f>CONCATENATE("'Vērtējamā cena par ",A53," pozīciju kopā bez PVN, EUR:")</f>
        <v>'Vērtējamā cena par 21. pozīciju kopā bez PVN, EUR:</v>
      </c>
      <c r="D81" s="355"/>
      <c r="E81" s="356"/>
    </row>
  </sheetData>
  <mergeCells count="26">
    <mergeCell ref="D14:E14"/>
    <mergeCell ref="A1:B1"/>
    <mergeCell ref="D2:E2"/>
    <mergeCell ref="C3:E3"/>
    <mergeCell ref="A13:B13"/>
    <mergeCell ref="D13:E13"/>
    <mergeCell ref="A48:B48"/>
    <mergeCell ref="D48:E48"/>
    <mergeCell ref="D49:E49"/>
    <mergeCell ref="D15:E15"/>
    <mergeCell ref="D16:E16"/>
    <mergeCell ref="C17:E17"/>
    <mergeCell ref="A30:B30"/>
    <mergeCell ref="D30:E30"/>
    <mergeCell ref="D31:E31"/>
    <mergeCell ref="D50:E50"/>
    <mergeCell ref="D51:E51"/>
    <mergeCell ref="C52:E52"/>
    <mergeCell ref="D32:E32"/>
    <mergeCell ref="D33:E33"/>
    <mergeCell ref="C34:E34"/>
    <mergeCell ref="A64:B64"/>
    <mergeCell ref="D65:E65"/>
    <mergeCell ref="D67:E67"/>
    <mergeCell ref="C68:E68"/>
    <mergeCell ref="D81:E81"/>
  </mergeCells>
  <pageMargins left="0.7" right="0.7" top="0.75" bottom="0.75" header="0.3" footer="0.3"/>
  <pageSetup paperSize="9" orientation="landscape" horizontalDpi="4294967294" vertic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26" sqref="D26"/>
    </sheetView>
  </sheetViews>
  <sheetFormatPr defaultColWidth="9.140625" defaultRowHeight="15" x14ac:dyDescent="0.25"/>
  <cols>
    <col min="1" max="2" width="9.140625" style="134"/>
    <col min="3" max="3" width="59.42578125" style="134" customWidth="1"/>
    <col min="4" max="5" width="18.140625" style="146" customWidth="1"/>
    <col min="6" max="8" width="9.140625" style="134"/>
    <col min="9" max="9" width="74" style="134" customWidth="1"/>
    <col min="10" max="16384" width="9.140625" style="134"/>
  </cols>
  <sheetData>
    <row r="1" spans="1:5" ht="38.25" x14ac:dyDescent="0.25">
      <c r="A1" s="365" t="s">
        <v>7</v>
      </c>
      <c r="B1" s="365"/>
      <c r="C1" s="246" t="s">
        <v>8</v>
      </c>
      <c r="D1" s="246" t="s">
        <v>19</v>
      </c>
      <c r="E1" s="246" t="s">
        <v>20</v>
      </c>
    </row>
    <row r="2" spans="1:5" x14ac:dyDescent="0.25">
      <c r="A2" s="178" t="s">
        <v>497</v>
      </c>
      <c r="B2" s="179" t="s">
        <v>1182</v>
      </c>
      <c r="C2" s="180" t="s">
        <v>1076</v>
      </c>
      <c r="D2" s="366"/>
      <c r="E2" s="366"/>
    </row>
    <row r="3" spans="1:5" x14ac:dyDescent="0.25">
      <c r="A3" s="137"/>
      <c r="B3" s="137"/>
      <c r="C3" s="367" t="s">
        <v>1077</v>
      </c>
      <c r="D3" s="367"/>
      <c r="E3" s="367"/>
    </row>
    <row r="4" spans="1:5" ht="28.15" customHeight="1" x14ac:dyDescent="0.25">
      <c r="A4" s="181"/>
      <c r="B4" s="153"/>
      <c r="C4" s="182" t="s">
        <v>1078</v>
      </c>
      <c r="D4" s="75"/>
      <c r="E4" s="76"/>
    </row>
    <row r="5" spans="1:5" ht="19.149999999999999" customHeight="1" x14ac:dyDescent="0.25">
      <c r="A5" s="181"/>
      <c r="B5" s="153"/>
      <c r="C5" s="182" t="s">
        <v>1079</v>
      </c>
      <c r="D5" s="75"/>
      <c r="E5" s="76"/>
    </row>
    <row r="6" spans="1:5" ht="19.899999999999999" customHeight="1" x14ac:dyDescent="0.25">
      <c r="A6" s="181"/>
      <c r="B6" s="153"/>
      <c r="C6" s="182" t="s">
        <v>1080</v>
      </c>
      <c r="D6" s="75"/>
      <c r="E6" s="76"/>
    </row>
    <row r="7" spans="1:5" ht="18" customHeight="1" x14ac:dyDescent="0.25">
      <c r="A7" s="181"/>
      <c r="B7" s="153"/>
      <c r="C7" s="182" t="s">
        <v>244</v>
      </c>
      <c r="D7" s="75"/>
      <c r="E7" s="76"/>
    </row>
    <row r="8" spans="1:5" ht="16.149999999999999" customHeight="1" x14ac:dyDescent="0.25">
      <c r="A8" s="181"/>
      <c r="B8" s="153"/>
      <c r="C8" s="182" t="s">
        <v>245</v>
      </c>
      <c r="D8" s="75"/>
      <c r="E8" s="76"/>
    </row>
    <row r="9" spans="1:5" ht="17.45" customHeight="1" x14ac:dyDescent="0.25">
      <c r="A9" s="181"/>
      <c r="B9" s="153"/>
      <c r="C9" s="182" t="s">
        <v>240</v>
      </c>
      <c r="D9" s="75"/>
      <c r="E9" s="76"/>
    </row>
    <row r="10" spans="1:5" ht="51" x14ac:dyDescent="0.25">
      <c r="A10" s="181"/>
      <c r="B10" s="153"/>
      <c r="C10" s="182" t="s">
        <v>1081</v>
      </c>
      <c r="D10" s="75"/>
      <c r="E10" s="76"/>
    </row>
    <row r="11" spans="1:5" x14ac:dyDescent="0.25">
      <c r="A11" s="181"/>
      <c r="B11" s="153"/>
      <c r="C11" s="182" t="s">
        <v>1082</v>
      </c>
      <c r="D11" s="75"/>
      <c r="E11" s="76"/>
    </row>
    <row r="12" spans="1:5" x14ac:dyDescent="0.25">
      <c r="A12" s="181"/>
      <c r="B12" s="153"/>
      <c r="C12" s="182" t="s">
        <v>57</v>
      </c>
      <c r="D12" s="75"/>
      <c r="E12" s="76"/>
    </row>
    <row r="13" spans="1:5" x14ac:dyDescent="0.25">
      <c r="A13" s="181"/>
      <c r="B13" s="153"/>
      <c r="C13" s="182" t="s">
        <v>1083</v>
      </c>
      <c r="D13" s="75"/>
      <c r="E13" s="76"/>
    </row>
    <row r="14" spans="1:5" x14ac:dyDescent="0.25">
      <c r="A14" s="181"/>
      <c r="B14" s="153"/>
      <c r="C14" s="182" t="s">
        <v>1084</v>
      </c>
      <c r="D14" s="75"/>
      <c r="E14" s="76"/>
    </row>
    <row r="15" spans="1:5" x14ac:dyDescent="0.25">
      <c r="A15" s="181"/>
      <c r="B15" s="153"/>
      <c r="C15" s="53" t="s">
        <v>1085</v>
      </c>
      <c r="D15" s="75"/>
      <c r="E15" s="76"/>
    </row>
    <row r="16" spans="1:5" ht="25.5" x14ac:dyDescent="0.25">
      <c r="A16" s="137"/>
      <c r="B16" s="137"/>
      <c r="C16" s="66" t="s">
        <v>57</v>
      </c>
      <c r="D16" s="55" t="s">
        <v>48</v>
      </c>
      <c r="E16" s="55" t="s">
        <v>56</v>
      </c>
    </row>
    <row r="17" spans="1:5" ht="25.5" x14ac:dyDescent="0.25">
      <c r="A17" s="255" t="s">
        <v>497</v>
      </c>
      <c r="B17" s="256">
        <v>1.1000000000000001</v>
      </c>
      <c r="C17" s="257" t="s">
        <v>1086</v>
      </c>
      <c r="D17" s="258">
        <v>50</v>
      </c>
      <c r="E17" s="76"/>
    </row>
    <row r="18" spans="1:5" ht="25.5" x14ac:dyDescent="0.25">
      <c r="A18" s="255" t="s">
        <v>497</v>
      </c>
      <c r="B18" s="256">
        <v>1.2</v>
      </c>
      <c r="C18" s="257" t="s">
        <v>1087</v>
      </c>
      <c r="D18" s="258">
        <v>50</v>
      </c>
      <c r="E18" s="76"/>
    </row>
    <row r="19" spans="1:5" x14ac:dyDescent="0.25">
      <c r="A19" s="259" t="s">
        <v>497</v>
      </c>
      <c r="B19" s="260">
        <v>1.3</v>
      </c>
      <c r="C19" s="261" t="s">
        <v>1085</v>
      </c>
      <c r="D19" s="262">
        <v>20</v>
      </c>
      <c r="E19" s="263"/>
    </row>
    <row r="20" spans="1:5" x14ac:dyDescent="0.25">
      <c r="A20" s="137"/>
      <c r="B20" s="137"/>
      <c r="C20" s="33" t="str">
        <f>CONCATENATE("Vērtējamā cena par ",A2,"pozīciju kopā bez PVN, EUR:")</f>
        <v>Vērtējamā cena par 22.pozīciju kopā bez PVN, EUR:</v>
      </c>
      <c r="D20" s="348"/>
      <c r="E20" s="382"/>
    </row>
  </sheetData>
  <mergeCells count="4">
    <mergeCell ref="D20:E20"/>
    <mergeCell ref="A1:B1"/>
    <mergeCell ref="D2:E2"/>
    <mergeCell ref="C3:E3"/>
  </mergeCells>
  <pageMargins left="0.7" right="0.7" top="0.75" bottom="0.75" header="0.3" footer="0.3"/>
  <pageSetup paperSize="9" orientation="landscape" horizontalDpi="4294967294" verticalDpi="429496729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M22" sqref="M22"/>
    </sheetView>
  </sheetViews>
  <sheetFormatPr defaultColWidth="9.140625" defaultRowHeight="14.25" x14ac:dyDescent="0.2"/>
  <cols>
    <col min="1" max="2" width="9.140625" style="11"/>
    <col min="3" max="3" width="65.28515625" style="11" customWidth="1"/>
    <col min="4" max="5" width="16.140625" style="11" customWidth="1"/>
    <col min="6" max="16384" width="9.140625" style="11"/>
  </cols>
  <sheetData>
    <row r="1" spans="1:5" ht="38.25" x14ac:dyDescent="0.2">
      <c r="A1" s="360" t="s">
        <v>7</v>
      </c>
      <c r="B1" s="361"/>
      <c r="C1" s="246" t="s">
        <v>8</v>
      </c>
      <c r="D1" s="16" t="s">
        <v>19</v>
      </c>
      <c r="E1" s="16" t="s">
        <v>20</v>
      </c>
    </row>
    <row r="2" spans="1:5" x14ac:dyDescent="0.2">
      <c r="A2" s="44" t="s">
        <v>505</v>
      </c>
      <c r="B2" s="109" t="s">
        <v>1182</v>
      </c>
      <c r="C2" s="115" t="s">
        <v>263</v>
      </c>
      <c r="D2" s="368"/>
      <c r="E2" s="369"/>
    </row>
    <row r="3" spans="1:5" s="265" customFormat="1" x14ac:dyDescent="0.2">
      <c r="A3" s="393" t="s">
        <v>1088</v>
      </c>
      <c r="B3" s="394"/>
      <c r="C3" s="46" t="s">
        <v>1089</v>
      </c>
      <c r="D3" s="342"/>
      <c r="E3" s="343"/>
    </row>
    <row r="4" spans="1:5" x14ac:dyDescent="0.2">
      <c r="A4" s="247"/>
      <c r="B4" s="248"/>
      <c r="C4" s="264" t="s">
        <v>1090</v>
      </c>
      <c r="D4" s="332"/>
      <c r="E4" s="333"/>
    </row>
    <row r="5" spans="1:5" x14ac:dyDescent="0.2">
      <c r="A5" s="247"/>
      <c r="B5" s="248"/>
      <c r="C5" s="30" t="s">
        <v>15</v>
      </c>
      <c r="D5" s="407"/>
      <c r="E5" s="333"/>
    </row>
    <row r="6" spans="1:5" x14ac:dyDescent="0.2">
      <c r="A6" s="34"/>
      <c r="B6" s="35"/>
      <c r="C6" s="352" t="s">
        <v>13</v>
      </c>
      <c r="D6" s="353"/>
      <c r="E6" s="354"/>
    </row>
    <row r="7" spans="1:5" x14ac:dyDescent="0.2">
      <c r="A7" s="48" t="s">
        <v>505</v>
      </c>
      <c r="B7" s="22" t="s">
        <v>10</v>
      </c>
      <c r="C7" s="86" t="s">
        <v>264</v>
      </c>
      <c r="D7" s="24"/>
      <c r="E7" s="25"/>
    </row>
    <row r="8" spans="1:5" x14ac:dyDescent="0.2">
      <c r="A8" s="48" t="s">
        <v>505</v>
      </c>
      <c r="B8" s="22" t="s">
        <v>11</v>
      </c>
      <c r="C8" s="86" t="s">
        <v>265</v>
      </c>
      <c r="D8" s="24"/>
      <c r="E8" s="25"/>
    </row>
    <row r="9" spans="1:5" ht="25.5" x14ac:dyDescent="0.2">
      <c r="A9" s="48" t="s">
        <v>505</v>
      </c>
      <c r="B9" s="22" t="s">
        <v>12</v>
      </c>
      <c r="C9" s="86" t="s">
        <v>266</v>
      </c>
      <c r="D9" s="24"/>
      <c r="E9" s="25"/>
    </row>
    <row r="10" spans="1:5" ht="51" x14ac:dyDescent="0.2">
      <c r="A10" s="48" t="s">
        <v>505</v>
      </c>
      <c r="B10" s="22" t="s">
        <v>434</v>
      </c>
      <c r="C10" s="86" t="s">
        <v>267</v>
      </c>
      <c r="D10" s="24"/>
      <c r="E10" s="25"/>
    </row>
    <row r="11" spans="1:5" x14ac:dyDescent="0.2">
      <c r="A11" s="48" t="s">
        <v>505</v>
      </c>
      <c r="B11" s="22" t="s">
        <v>471</v>
      </c>
      <c r="C11" s="86" t="s">
        <v>268</v>
      </c>
      <c r="D11" s="24"/>
      <c r="E11" s="25"/>
    </row>
    <row r="12" spans="1:5" x14ac:dyDescent="0.2">
      <c r="A12" s="48" t="s">
        <v>505</v>
      </c>
      <c r="B12" s="22" t="s">
        <v>498</v>
      </c>
      <c r="C12" s="86" t="s">
        <v>269</v>
      </c>
      <c r="D12" s="24"/>
      <c r="E12" s="25"/>
    </row>
    <row r="13" spans="1:5" ht="25.5" x14ac:dyDescent="0.2">
      <c r="A13" s="48" t="s">
        <v>505</v>
      </c>
      <c r="B13" s="22" t="s">
        <v>499</v>
      </c>
      <c r="C13" s="86" t="s">
        <v>614</v>
      </c>
      <c r="D13" s="24"/>
      <c r="E13" s="25"/>
    </row>
    <row r="14" spans="1:5" x14ac:dyDescent="0.2">
      <c r="A14" s="48" t="s">
        <v>505</v>
      </c>
      <c r="B14" s="22" t="s">
        <v>500</v>
      </c>
      <c r="C14" s="86" t="s">
        <v>298</v>
      </c>
      <c r="D14" s="24"/>
      <c r="E14" s="25"/>
    </row>
    <row r="15" spans="1:5" x14ac:dyDescent="0.2">
      <c r="A15" s="48" t="s">
        <v>505</v>
      </c>
      <c r="B15" s="22" t="s">
        <v>501</v>
      </c>
      <c r="C15" s="86" t="s">
        <v>615</v>
      </c>
      <c r="D15" s="24"/>
      <c r="E15" s="25"/>
    </row>
    <row r="16" spans="1:5" x14ac:dyDescent="0.2">
      <c r="A16" s="48" t="s">
        <v>505</v>
      </c>
      <c r="B16" s="22" t="s">
        <v>502</v>
      </c>
      <c r="C16" s="86" t="s">
        <v>1091</v>
      </c>
      <c r="D16" s="24"/>
      <c r="E16" s="25"/>
    </row>
    <row r="17" spans="1:5" x14ac:dyDescent="0.2">
      <c r="A17" s="48" t="s">
        <v>505</v>
      </c>
      <c r="B17" s="153" t="s">
        <v>503</v>
      </c>
      <c r="C17" s="86" t="s">
        <v>1092</v>
      </c>
      <c r="D17" s="24"/>
      <c r="E17" s="25"/>
    </row>
    <row r="18" spans="1:5" x14ac:dyDescent="0.2">
      <c r="A18" s="266" t="s">
        <v>505</v>
      </c>
      <c r="B18" s="267" t="s">
        <v>504</v>
      </c>
      <c r="C18" s="86" t="s">
        <v>1093</v>
      </c>
      <c r="D18" s="24"/>
      <c r="E18" s="25"/>
    </row>
    <row r="19" spans="1:5" ht="38.25" x14ac:dyDescent="0.2">
      <c r="A19" s="34"/>
      <c r="B19" s="35"/>
      <c r="C19" s="54" t="s">
        <v>57</v>
      </c>
      <c r="D19" s="55" t="s">
        <v>48</v>
      </c>
      <c r="E19" s="55" t="s">
        <v>56</v>
      </c>
    </row>
    <row r="20" spans="1:5" x14ac:dyDescent="0.2">
      <c r="A20" s="268" t="s">
        <v>505</v>
      </c>
      <c r="B20" s="22">
        <v>1.1200000000000001</v>
      </c>
      <c r="C20" s="269" t="s">
        <v>1094</v>
      </c>
      <c r="D20" s="24">
        <v>100</v>
      </c>
      <c r="E20" s="25"/>
    </row>
    <row r="21" spans="1:5" x14ac:dyDescent="0.2">
      <c r="A21" s="268" t="s">
        <v>505</v>
      </c>
      <c r="B21" s="22">
        <v>1.1299999999999999</v>
      </c>
      <c r="C21" s="269" t="s">
        <v>1095</v>
      </c>
      <c r="D21" s="24">
        <v>350</v>
      </c>
      <c r="E21" s="25"/>
    </row>
    <row r="22" spans="1:5" ht="25.5" x14ac:dyDescent="0.2">
      <c r="A22" s="268" t="s">
        <v>505</v>
      </c>
      <c r="B22" s="22">
        <v>1.1399999999999999</v>
      </c>
      <c r="C22" s="269" t="s">
        <v>1096</v>
      </c>
      <c r="D22" s="24">
        <v>20</v>
      </c>
      <c r="E22" s="25"/>
    </row>
    <row r="23" spans="1:5" ht="25.5" x14ac:dyDescent="0.2">
      <c r="A23" s="270">
        <v>23</v>
      </c>
      <c r="B23" s="271">
        <v>1.1499999999999999</v>
      </c>
      <c r="C23" s="269" t="s">
        <v>1097</v>
      </c>
      <c r="D23" s="24">
        <v>20</v>
      </c>
      <c r="E23" s="25"/>
    </row>
    <row r="24" spans="1:5" x14ac:dyDescent="0.2">
      <c r="A24" s="34"/>
      <c r="B24" s="35"/>
      <c r="C24" s="33" t="str">
        <f>CONCATENATE("'Vērtējamā cena par ",A2," pozīciju kopā bez PVN, EUR:")</f>
        <v>'Vērtējamā cena par 23. pozīciju kopā bez PVN, EUR:</v>
      </c>
      <c r="D24" s="348"/>
      <c r="E24" s="382"/>
    </row>
  </sheetData>
  <mergeCells count="8">
    <mergeCell ref="D24:E24"/>
    <mergeCell ref="A1:B1"/>
    <mergeCell ref="D2:E2"/>
    <mergeCell ref="D3:E3"/>
    <mergeCell ref="A3:B3"/>
    <mergeCell ref="D4:E4"/>
    <mergeCell ref="D5:E5"/>
    <mergeCell ref="C6:E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E24" sqref="E24"/>
    </sheetView>
  </sheetViews>
  <sheetFormatPr defaultRowHeight="15" x14ac:dyDescent="0.25"/>
  <cols>
    <col min="1" max="2" width="9.140625" style="1"/>
    <col min="3" max="3" width="64.7109375" style="1" customWidth="1"/>
    <col min="4" max="5" width="23.42578125" style="139" customWidth="1"/>
    <col min="6" max="16384" width="9.140625" style="1"/>
  </cols>
  <sheetData>
    <row r="1" spans="1:5" ht="25.5" x14ac:dyDescent="0.25">
      <c r="A1" s="360" t="s">
        <v>7</v>
      </c>
      <c r="B1" s="361"/>
      <c r="C1" s="79" t="s">
        <v>8</v>
      </c>
      <c r="D1" s="16" t="s">
        <v>19</v>
      </c>
      <c r="E1" s="16" t="s">
        <v>20</v>
      </c>
    </row>
    <row r="2" spans="1:5" x14ac:dyDescent="0.25">
      <c r="A2" s="44" t="s">
        <v>508</v>
      </c>
      <c r="B2" s="109" t="s">
        <v>1182</v>
      </c>
      <c r="C2" s="115" t="s">
        <v>270</v>
      </c>
      <c r="D2" s="368"/>
      <c r="E2" s="369"/>
    </row>
    <row r="3" spans="1:5" x14ac:dyDescent="0.25">
      <c r="A3" s="129"/>
      <c r="B3" s="130"/>
      <c r="C3" s="30" t="s">
        <v>14</v>
      </c>
      <c r="D3" s="332"/>
      <c r="E3" s="333"/>
    </row>
    <row r="4" spans="1:5" x14ac:dyDescent="0.25">
      <c r="A4" s="129"/>
      <c r="B4" s="130"/>
      <c r="C4" s="30" t="s">
        <v>15</v>
      </c>
      <c r="D4" s="332"/>
      <c r="E4" s="333"/>
    </row>
    <row r="5" spans="1:5" x14ac:dyDescent="0.25">
      <c r="A5" s="34"/>
      <c r="B5" s="35"/>
      <c r="C5" s="352" t="s">
        <v>13</v>
      </c>
      <c r="D5" s="353"/>
      <c r="E5" s="354"/>
    </row>
    <row r="6" spans="1:5" x14ac:dyDescent="0.25">
      <c r="A6" s="48" t="s">
        <v>508</v>
      </c>
      <c r="B6" s="22">
        <v>1.1000000000000001</v>
      </c>
      <c r="C6" s="86" t="s">
        <v>54</v>
      </c>
      <c r="D6" s="24"/>
      <c r="E6" s="25"/>
    </row>
    <row r="7" spans="1:5" x14ac:dyDescent="0.25">
      <c r="A7" s="48" t="s">
        <v>508</v>
      </c>
      <c r="B7" s="22">
        <v>1.2</v>
      </c>
      <c r="C7" s="86" t="s">
        <v>271</v>
      </c>
      <c r="D7" s="24"/>
      <c r="E7" s="25"/>
    </row>
    <row r="8" spans="1:5" x14ac:dyDescent="0.25">
      <c r="A8" s="48" t="s">
        <v>508</v>
      </c>
      <c r="B8" s="22">
        <v>1.3</v>
      </c>
      <c r="C8" s="86" t="s">
        <v>272</v>
      </c>
      <c r="D8" s="24"/>
      <c r="E8" s="25"/>
    </row>
    <row r="9" spans="1:5" x14ac:dyDescent="0.25">
      <c r="A9" s="48" t="s">
        <v>508</v>
      </c>
      <c r="B9" s="22">
        <v>1.4</v>
      </c>
      <c r="C9" s="86" t="s">
        <v>284</v>
      </c>
      <c r="D9" s="24"/>
      <c r="E9" s="25"/>
    </row>
    <row r="10" spans="1:5" x14ac:dyDescent="0.25">
      <c r="A10" s="48" t="s">
        <v>508</v>
      </c>
      <c r="B10" s="22">
        <v>1.5</v>
      </c>
      <c r="C10" s="86" t="s">
        <v>617</v>
      </c>
      <c r="D10" s="24"/>
      <c r="E10" s="25"/>
    </row>
    <row r="11" spans="1:5" x14ac:dyDescent="0.25">
      <c r="A11" s="48" t="s">
        <v>508</v>
      </c>
      <c r="B11" s="22">
        <v>1.6</v>
      </c>
      <c r="C11" s="86" t="s">
        <v>618</v>
      </c>
      <c r="D11" s="24"/>
      <c r="E11" s="25"/>
    </row>
    <row r="12" spans="1:5" x14ac:dyDescent="0.25">
      <c r="A12" s="48" t="s">
        <v>508</v>
      </c>
      <c r="B12" s="22">
        <v>1.7</v>
      </c>
      <c r="C12" s="86" t="s">
        <v>737</v>
      </c>
      <c r="D12" s="24"/>
      <c r="E12" s="25"/>
    </row>
    <row r="13" spans="1:5" ht="25.5" x14ac:dyDescent="0.25">
      <c r="A13" s="34"/>
      <c r="B13" s="35"/>
      <c r="C13" s="54" t="s">
        <v>57</v>
      </c>
      <c r="D13" s="55" t="s">
        <v>48</v>
      </c>
      <c r="E13" s="55" t="s">
        <v>56</v>
      </c>
    </row>
    <row r="14" spans="1:5" x14ac:dyDescent="0.25">
      <c r="A14" s="48" t="s">
        <v>508</v>
      </c>
      <c r="B14" s="22">
        <v>1.8</v>
      </c>
      <c r="C14" s="86" t="s">
        <v>738</v>
      </c>
      <c r="D14" s="24">
        <v>50</v>
      </c>
      <c r="E14" s="25"/>
    </row>
    <row r="15" spans="1:5" x14ac:dyDescent="0.25">
      <c r="A15" s="48" t="s">
        <v>508</v>
      </c>
      <c r="B15" s="22">
        <v>1.9</v>
      </c>
      <c r="C15" s="86" t="s">
        <v>739</v>
      </c>
      <c r="D15" s="24">
        <v>50</v>
      </c>
      <c r="E15" s="25"/>
    </row>
    <row r="16" spans="1:5" x14ac:dyDescent="0.25">
      <c r="A16" s="48" t="s">
        <v>508</v>
      </c>
      <c r="B16" s="140">
        <v>1.1000000000000001</v>
      </c>
      <c r="C16" s="86" t="s">
        <v>740</v>
      </c>
      <c r="D16" s="24">
        <v>200</v>
      </c>
      <c r="E16" s="25"/>
    </row>
    <row r="17" spans="1:5" x14ac:dyDescent="0.25">
      <c r="A17" s="137"/>
      <c r="B17" s="137"/>
      <c r="C17" s="33" t="str">
        <f>CONCATENATE("Vērtējamā cena par ",A2," pozīciju kopā bez PVN, EUR:")</f>
        <v>Vērtējamā cena par 24. pozīciju kopā bez PVN, EUR:</v>
      </c>
      <c r="D17" s="355"/>
      <c r="E17" s="355"/>
    </row>
  </sheetData>
  <mergeCells count="6">
    <mergeCell ref="D4:E4"/>
    <mergeCell ref="C5:E5"/>
    <mergeCell ref="D17:E17"/>
    <mergeCell ref="A1:B1"/>
    <mergeCell ref="D2:E2"/>
    <mergeCell ref="D3:E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D28" sqref="D28"/>
    </sheetView>
  </sheetViews>
  <sheetFormatPr defaultRowHeight="15" x14ac:dyDescent="0.25"/>
  <cols>
    <col min="1" max="2" width="9.140625" style="1"/>
    <col min="3" max="3" width="62.85546875" style="1" customWidth="1"/>
    <col min="4" max="5" width="20.28515625" style="139" customWidth="1"/>
    <col min="6" max="16384" width="9.140625" style="1"/>
  </cols>
  <sheetData>
    <row r="1" spans="1:5" ht="38.25" x14ac:dyDescent="0.25">
      <c r="A1" s="360" t="s">
        <v>7</v>
      </c>
      <c r="B1" s="361"/>
      <c r="C1" s="79" t="s">
        <v>8</v>
      </c>
      <c r="D1" s="16" t="s">
        <v>19</v>
      </c>
      <c r="E1" s="16" t="s">
        <v>20</v>
      </c>
    </row>
    <row r="2" spans="1:5" x14ac:dyDescent="0.25">
      <c r="A2" s="44" t="s">
        <v>509</v>
      </c>
      <c r="B2" s="109" t="s">
        <v>440</v>
      </c>
      <c r="C2" s="110" t="s">
        <v>273</v>
      </c>
      <c r="D2" s="368"/>
      <c r="E2" s="369"/>
    </row>
    <row r="3" spans="1:5" x14ac:dyDescent="0.25">
      <c r="A3" s="408"/>
      <c r="B3" s="409"/>
      <c r="C3" s="30" t="s">
        <v>14</v>
      </c>
      <c r="D3" s="332"/>
      <c r="E3" s="333"/>
    </row>
    <row r="4" spans="1:5" x14ac:dyDescent="0.25">
      <c r="A4" s="408"/>
      <c r="B4" s="409"/>
      <c r="C4" s="30" t="s">
        <v>15</v>
      </c>
      <c r="D4" s="332"/>
      <c r="E4" s="333"/>
    </row>
    <row r="5" spans="1:5" x14ac:dyDescent="0.25">
      <c r="A5" s="34"/>
      <c r="B5" s="35"/>
      <c r="C5" s="352" t="s">
        <v>13</v>
      </c>
      <c r="D5" s="353"/>
      <c r="E5" s="354"/>
    </row>
    <row r="6" spans="1:5" x14ac:dyDescent="0.25">
      <c r="A6" s="165" t="s">
        <v>509</v>
      </c>
      <c r="B6" s="22">
        <v>1.1000000000000001</v>
      </c>
      <c r="C6" s="26" t="s">
        <v>274</v>
      </c>
      <c r="D6" s="24"/>
      <c r="E6" s="25"/>
    </row>
    <row r="7" spans="1:5" x14ac:dyDescent="0.25">
      <c r="A7" s="165" t="s">
        <v>509</v>
      </c>
      <c r="B7" s="22">
        <v>1.2</v>
      </c>
      <c r="C7" s="26" t="s">
        <v>275</v>
      </c>
      <c r="D7" s="24"/>
      <c r="E7" s="25"/>
    </row>
    <row r="8" spans="1:5" ht="25.5" x14ac:dyDescent="0.25">
      <c r="A8" s="165" t="s">
        <v>509</v>
      </c>
      <c r="B8" s="22">
        <v>1.3</v>
      </c>
      <c r="C8" s="26" t="s">
        <v>276</v>
      </c>
      <c r="D8" s="24"/>
      <c r="E8" s="25"/>
    </row>
    <row r="9" spans="1:5" x14ac:dyDescent="0.25">
      <c r="A9" s="165" t="s">
        <v>509</v>
      </c>
      <c r="B9" s="22">
        <v>1.4</v>
      </c>
      <c r="C9" s="26" t="s">
        <v>277</v>
      </c>
      <c r="D9" s="24"/>
      <c r="E9" s="25"/>
    </row>
    <row r="10" spans="1:5" ht="25.5" x14ac:dyDescent="0.25">
      <c r="A10" s="165" t="s">
        <v>509</v>
      </c>
      <c r="B10" s="22">
        <v>1.5</v>
      </c>
      <c r="C10" s="26" t="s">
        <v>278</v>
      </c>
      <c r="D10" s="24"/>
      <c r="E10" s="25"/>
    </row>
    <row r="11" spans="1:5" ht="25.5" x14ac:dyDescent="0.25">
      <c r="A11" s="165" t="s">
        <v>509</v>
      </c>
      <c r="B11" s="22">
        <v>1.6</v>
      </c>
      <c r="C11" s="26" t="s">
        <v>279</v>
      </c>
      <c r="D11" s="24"/>
      <c r="E11" s="25"/>
    </row>
    <row r="12" spans="1:5" x14ac:dyDescent="0.25">
      <c r="A12" s="165" t="s">
        <v>509</v>
      </c>
      <c r="B12" s="22">
        <v>1.7</v>
      </c>
      <c r="C12" s="26" t="s">
        <v>225</v>
      </c>
      <c r="D12" s="24"/>
      <c r="E12" s="25"/>
    </row>
    <row r="13" spans="1:5" ht="38.25" x14ac:dyDescent="0.25">
      <c r="A13" s="165" t="s">
        <v>509</v>
      </c>
      <c r="B13" s="22">
        <v>1.8</v>
      </c>
      <c r="C13" s="26" t="s">
        <v>281</v>
      </c>
      <c r="D13" s="24"/>
      <c r="E13" s="25"/>
    </row>
    <row r="14" spans="1:5" ht="51" x14ac:dyDescent="0.25">
      <c r="A14" s="165" t="s">
        <v>509</v>
      </c>
      <c r="B14" s="22">
        <v>1.9</v>
      </c>
      <c r="C14" s="26" t="s">
        <v>299</v>
      </c>
      <c r="D14" s="24"/>
      <c r="E14" s="25"/>
    </row>
    <row r="15" spans="1:5" ht="25.5" x14ac:dyDescent="0.25">
      <c r="A15" s="165" t="s">
        <v>509</v>
      </c>
      <c r="B15" s="140">
        <v>1.1000000000000001</v>
      </c>
      <c r="C15" s="26" t="s">
        <v>300</v>
      </c>
      <c r="D15" s="24"/>
      <c r="E15" s="25"/>
    </row>
    <row r="16" spans="1:5" ht="63.75" x14ac:dyDescent="0.25">
      <c r="A16" s="165" t="s">
        <v>509</v>
      </c>
      <c r="B16" s="22">
        <v>1.1100000000000001</v>
      </c>
      <c r="C16" s="26" t="s">
        <v>280</v>
      </c>
      <c r="D16" s="24"/>
      <c r="E16" s="25"/>
    </row>
    <row r="17" spans="1:5" ht="25.5" x14ac:dyDescent="0.25">
      <c r="A17" s="34"/>
      <c r="B17" s="35"/>
      <c r="C17" s="54" t="s">
        <v>301</v>
      </c>
      <c r="D17" s="55" t="s">
        <v>302</v>
      </c>
      <c r="E17" s="55" t="s">
        <v>56</v>
      </c>
    </row>
    <row r="18" spans="1:5" x14ac:dyDescent="0.25">
      <c r="A18" s="165" t="s">
        <v>509</v>
      </c>
      <c r="B18" s="22">
        <v>1.1200000000000001</v>
      </c>
      <c r="C18" s="26" t="s">
        <v>303</v>
      </c>
      <c r="D18" s="24">
        <v>410</v>
      </c>
      <c r="E18" s="25"/>
    </row>
    <row r="19" spans="1:5" x14ac:dyDescent="0.25">
      <c r="A19" s="165" t="s">
        <v>509</v>
      </c>
      <c r="B19" s="22">
        <v>1.1299999999999999</v>
      </c>
      <c r="C19" s="26" t="s">
        <v>304</v>
      </c>
      <c r="D19" s="24">
        <v>310</v>
      </c>
      <c r="E19" s="25"/>
    </row>
    <row r="20" spans="1:5" x14ac:dyDescent="0.25">
      <c r="A20" s="165" t="s">
        <v>509</v>
      </c>
      <c r="B20" s="22">
        <v>1.1399999999999999</v>
      </c>
      <c r="C20" s="26" t="s">
        <v>305</v>
      </c>
      <c r="D20" s="24">
        <v>10</v>
      </c>
      <c r="E20" s="25"/>
    </row>
    <row r="21" spans="1:5" x14ac:dyDescent="0.25">
      <c r="A21" s="165" t="s">
        <v>509</v>
      </c>
      <c r="B21" s="22">
        <v>1.1499999999999999</v>
      </c>
      <c r="C21" s="26" t="s">
        <v>306</v>
      </c>
      <c r="D21" s="24">
        <v>250</v>
      </c>
      <c r="E21" s="25"/>
    </row>
    <row r="22" spans="1:5" ht="25.5" x14ac:dyDescent="0.25">
      <c r="A22" s="165" t="s">
        <v>509</v>
      </c>
      <c r="B22" s="22">
        <v>1.1599999999999999</v>
      </c>
      <c r="C22" s="86" t="s">
        <v>1098</v>
      </c>
      <c r="D22" s="24">
        <v>250</v>
      </c>
      <c r="E22" s="25"/>
    </row>
    <row r="23" spans="1:5" x14ac:dyDescent="0.25">
      <c r="A23" s="165" t="s">
        <v>509</v>
      </c>
      <c r="B23" s="22">
        <v>1.17</v>
      </c>
      <c r="C23" s="26" t="s">
        <v>307</v>
      </c>
      <c r="D23" s="24">
        <v>230</v>
      </c>
      <c r="E23" s="25"/>
    </row>
    <row r="24" spans="1:5" x14ac:dyDescent="0.25">
      <c r="A24" s="379"/>
      <c r="B24" s="349"/>
      <c r="C24" s="33" t="str">
        <f>CONCATENATE("'Vērtējamā cena par ",A2," pozīciju kopā bez PVN, EUR:")</f>
        <v>'Vērtējamā cena par 25. pozīciju kopā bez PVN, EUR:</v>
      </c>
      <c r="D24" s="348"/>
      <c r="E24" s="382"/>
    </row>
  </sheetData>
  <mergeCells count="9">
    <mergeCell ref="A24:B24"/>
    <mergeCell ref="D24:E24"/>
    <mergeCell ref="A3:B3"/>
    <mergeCell ref="D3:E3"/>
    <mergeCell ref="A1:B1"/>
    <mergeCell ref="D2:E2"/>
    <mergeCell ref="A4:B4"/>
    <mergeCell ref="D4:E4"/>
    <mergeCell ref="C5:E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D21" sqref="D21"/>
    </sheetView>
  </sheetViews>
  <sheetFormatPr defaultRowHeight="15" x14ac:dyDescent="0.25"/>
  <cols>
    <col min="1" max="2" width="9.140625" style="1"/>
    <col min="3" max="3" width="69.28515625" style="1" customWidth="1"/>
    <col min="4" max="5" width="20" style="139" customWidth="1"/>
    <col min="6" max="16384" width="9.140625" style="1"/>
  </cols>
  <sheetData>
    <row r="1" spans="1:5" ht="38.25" x14ac:dyDescent="0.25">
      <c r="A1" s="360" t="s">
        <v>7</v>
      </c>
      <c r="B1" s="361"/>
      <c r="C1" s="79" t="s">
        <v>8</v>
      </c>
      <c r="D1" s="16" t="s">
        <v>19</v>
      </c>
      <c r="E1" s="16" t="s">
        <v>20</v>
      </c>
    </row>
    <row r="2" spans="1:5" x14ac:dyDescent="0.25">
      <c r="A2" s="44" t="s">
        <v>487</v>
      </c>
      <c r="B2" s="109" t="s">
        <v>1182</v>
      </c>
      <c r="C2" s="110" t="s">
        <v>308</v>
      </c>
      <c r="D2" s="368"/>
      <c r="E2" s="369"/>
    </row>
    <row r="3" spans="1:5" x14ac:dyDescent="0.25">
      <c r="A3" s="408"/>
      <c r="B3" s="409"/>
      <c r="C3" s="30" t="s">
        <v>14</v>
      </c>
      <c r="D3" s="332"/>
      <c r="E3" s="333"/>
    </row>
    <row r="4" spans="1:5" x14ac:dyDescent="0.25">
      <c r="A4" s="408"/>
      <c r="B4" s="409"/>
      <c r="C4" s="30" t="s">
        <v>15</v>
      </c>
      <c r="D4" s="332"/>
      <c r="E4" s="333"/>
    </row>
    <row r="5" spans="1:5" x14ac:dyDescent="0.25">
      <c r="A5" s="34"/>
      <c r="B5" s="35"/>
      <c r="C5" s="352" t="s">
        <v>13</v>
      </c>
      <c r="D5" s="353"/>
      <c r="E5" s="354"/>
    </row>
    <row r="6" spans="1:5" x14ac:dyDescent="0.25">
      <c r="A6" s="165" t="s">
        <v>487</v>
      </c>
      <c r="B6" s="22" t="s">
        <v>422</v>
      </c>
      <c r="C6" s="26" t="s">
        <v>796</v>
      </c>
      <c r="D6" s="24"/>
      <c r="E6" s="25"/>
    </row>
    <row r="7" spans="1:5" x14ac:dyDescent="0.25">
      <c r="A7" s="165" t="s">
        <v>487</v>
      </c>
      <c r="B7" s="22" t="s">
        <v>430</v>
      </c>
      <c r="C7" s="26" t="s">
        <v>797</v>
      </c>
      <c r="D7" s="24"/>
      <c r="E7" s="25"/>
    </row>
    <row r="8" spans="1:5" x14ac:dyDescent="0.25">
      <c r="A8" s="165" t="s">
        <v>487</v>
      </c>
      <c r="B8" s="22" t="s">
        <v>431</v>
      </c>
      <c r="C8" s="26" t="s">
        <v>309</v>
      </c>
      <c r="D8" s="24"/>
      <c r="E8" s="25"/>
    </row>
    <row r="9" spans="1:5" x14ac:dyDescent="0.25">
      <c r="A9" s="165" t="s">
        <v>487</v>
      </c>
      <c r="B9" s="22" t="s">
        <v>423</v>
      </c>
      <c r="C9" s="26" t="s">
        <v>716</v>
      </c>
      <c r="D9" s="24"/>
      <c r="E9" s="25"/>
    </row>
    <row r="10" spans="1:5" x14ac:dyDescent="0.25">
      <c r="A10" s="165" t="s">
        <v>487</v>
      </c>
      <c r="B10" s="22" t="s">
        <v>42</v>
      </c>
      <c r="C10" s="26" t="s">
        <v>310</v>
      </c>
      <c r="D10" s="24"/>
      <c r="E10" s="25"/>
    </row>
    <row r="11" spans="1:5" x14ac:dyDescent="0.25">
      <c r="A11" s="165" t="s">
        <v>487</v>
      </c>
      <c r="B11" s="22" t="s">
        <v>43</v>
      </c>
      <c r="C11" s="26" t="s">
        <v>311</v>
      </c>
      <c r="D11" s="24"/>
      <c r="E11" s="25"/>
    </row>
    <row r="12" spans="1:5" ht="25.5" x14ac:dyDescent="0.25">
      <c r="A12" s="34"/>
      <c r="B12" s="35"/>
      <c r="C12" s="54" t="s">
        <v>57</v>
      </c>
      <c r="D12" s="55" t="s">
        <v>48</v>
      </c>
      <c r="E12" s="55" t="s">
        <v>56</v>
      </c>
    </row>
    <row r="13" spans="1:5" x14ac:dyDescent="0.25">
      <c r="A13" s="165" t="s">
        <v>487</v>
      </c>
      <c r="B13" s="22" t="s">
        <v>424</v>
      </c>
      <c r="C13" s="26" t="s">
        <v>310</v>
      </c>
      <c r="D13" s="24">
        <v>100</v>
      </c>
      <c r="E13" s="25"/>
    </row>
    <row r="14" spans="1:5" x14ac:dyDescent="0.25">
      <c r="A14" s="165" t="s">
        <v>487</v>
      </c>
      <c r="B14" s="22" t="s">
        <v>425</v>
      </c>
      <c r="C14" s="26" t="s">
        <v>311</v>
      </c>
      <c r="D14" s="24">
        <v>50</v>
      </c>
      <c r="E14" s="25"/>
    </row>
    <row r="15" spans="1:5" x14ac:dyDescent="0.25">
      <c r="A15" s="379"/>
      <c r="B15" s="349"/>
      <c r="C15" s="33" t="str">
        <f>CONCATENATE("'Vērtējamā cena par ",A2," pozīcija kopā bez PVN, EUR:")</f>
        <v>'Vērtējamā cena par 26. pozīcija kopā bez PVN, EUR:</v>
      </c>
      <c r="D15" s="348"/>
      <c r="E15" s="382"/>
    </row>
  </sheetData>
  <mergeCells count="9">
    <mergeCell ref="A15:B15"/>
    <mergeCell ref="D15:E15"/>
    <mergeCell ref="A3:B3"/>
    <mergeCell ref="D3:E3"/>
    <mergeCell ref="A1:B1"/>
    <mergeCell ref="D2:E2"/>
    <mergeCell ref="A4:B4"/>
    <mergeCell ref="D4:E4"/>
    <mergeCell ref="C5:E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D24" sqref="D24"/>
    </sheetView>
  </sheetViews>
  <sheetFormatPr defaultRowHeight="15" x14ac:dyDescent="0.25"/>
  <cols>
    <col min="1" max="2" width="9.140625" style="1"/>
    <col min="3" max="3" width="63.7109375" style="1" customWidth="1"/>
    <col min="4" max="5" width="25.140625" style="1" customWidth="1"/>
    <col min="6" max="16384" width="9.140625" style="1"/>
  </cols>
  <sheetData>
    <row r="1" spans="1:5" ht="25.5" x14ac:dyDescent="0.25">
      <c r="A1" s="365" t="s">
        <v>7</v>
      </c>
      <c r="B1" s="365"/>
      <c r="C1" s="79" t="s">
        <v>8</v>
      </c>
      <c r="D1" s="16" t="s">
        <v>19</v>
      </c>
      <c r="E1" s="16" t="s">
        <v>20</v>
      </c>
    </row>
    <row r="2" spans="1:5" x14ac:dyDescent="0.25">
      <c r="A2" s="44" t="s">
        <v>488</v>
      </c>
      <c r="B2" s="109" t="s">
        <v>1182</v>
      </c>
      <c r="C2" s="110" t="s">
        <v>312</v>
      </c>
      <c r="D2" s="368"/>
      <c r="E2" s="369"/>
    </row>
    <row r="3" spans="1:5" x14ac:dyDescent="0.25">
      <c r="A3" s="370"/>
      <c r="B3" s="371"/>
      <c r="C3" s="30" t="s">
        <v>48</v>
      </c>
      <c r="D3" s="344">
        <v>900</v>
      </c>
      <c r="E3" s="345"/>
    </row>
    <row r="4" spans="1:5" x14ac:dyDescent="0.25">
      <c r="A4" s="370"/>
      <c r="B4" s="371"/>
      <c r="C4" s="30" t="s">
        <v>16</v>
      </c>
      <c r="D4" s="346">
        <v>0</v>
      </c>
      <c r="E4" s="347"/>
    </row>
    <row r="5" spans="1:5" x14ac:dyDescent="0.25">
      <c r="A5" s="370"/>
      <c r="B5" s="371"/>
      <c r="C5" s="30" t="s">
        <v>14</v>
      </c>
      <c r="D5" s="332"/>
      <c r="E5" s="333"/>
    </row>
    <row r="6" spans="1:5" x14ac:dyDescent="0.25">
      <c r="A6" s="370"/>
      <c r="B6" s="371"/>
      <c r="C6" s="30" t="s">
        <v>15</v>
      </c>
      <c r="D6" s="332"/>
      <c r="E6" s="333"/>
    </row>
    <row r="7" spans="1:5" x14ac:dyDescent="0.25">
      <c r="A7" s="34"/>
      <c r="B7" s="35"/>
      <c r="C7" s="352" t="s">
        <v>13</v>
      </c>
      <c r="D7" s="353"/>
      <c r="E7" s="354"/>
    </row>
    <row r="8" spans="1:5" x14ac:dyDescent="0.25">
      <c r="A8" s="165" t="s">
        <v>488</v>
      </c>
      <c r="B8" s="22">
        <v>1</v>
      </c>
      <c r="C8" s="26" t="s">
        <v>313</v>
      </c>
      <c r="D8" s="68"/>
      <c r="E8" s="71"/>
    </row>
    <row r="9" spans="1:5" x14ac:dyDescent="0.25">
      <c r="A9" s="165" t="s">
        <v>488</v>
      </c>
      <c r="B9" s="22">
        <v>2</v>
      </c>
      <c r="C9" s="26" t="s">
        <v>867</v>
      </c>
      <c r="D9" s="68"/>
      <c r="E9" s="71"/>
    </row>
    <row r="10" spans="1:5" x14ac:dyDescent="0.25">
      <c r="A10" s="379"/>
      <c r="B10" s="349"/>
      <c r="C10" s="33" t="str">
        <f>CONCATENATE("Vērtējamā cena par ",A2," pozīciju kopā bez PVN, EUR:")</f>
        <v>Vērtējamā cena par 27. pozīciju kopā bez PVN, EUR:</v>
      </c>
      <c r="D10" s="348"/>
      <c r="E10" s="382"/>
    </row>
  </sheetData>
  <mergeCells count="13">
    <mergeCell ref="A1:B1"/>
    <mergeCell ref="D2:E2"/>
    <mergeCell ref="A3:B3"/>
    <mergeCell ref="D3:E3"/>
    <mergeCell ref="A4:B4"/>
    <mergeCell ref="D4:E4"/>
    <mergeCell ref="A10:B10"/>
    <mergeCell ref="D10:E10"/>
    <mergeCell ref="A5:B5"/>
    <mergeCell ref="D5:E5"/>
    <mergeCell ref="A6:B6"/>
    <mergeCell ref="D6:E6"/>
    <mergeCell ref="C7:E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19" workbookViewId="0">
      <selection activeCell="E52" sqref="E52"/>
    </sheetView>
  </sheetViews>
  <sheetFormatPr defaultRowHeight="15" x14ac:dyDescent="0.25"/>
  <cols>
    <col min="1" max="2" width="9.140625" style="1"/>
    <col min="3" max="3" width="66" style="1" customWidth="1"/>
    <col min="4" max="5" width="24.140625" style="139" customWidth="1"/>
    <col min="6" max="16384" width="9.140625" style="1"/>
  </cols>
  <sheetData>
    <row r="1" spans="1:5" ht="25.5" x14ac:dyDescent="0.25">
      <c r="A1" s="365" t="s">
        <v>7</v>
      </c>
      <c r="B1" s="365"/>
      <c r="C1" s="79" t="s">
        <v>8</v>
      </c>
      <c r="D1" s="16" t="s">
        <v>19</v>
      </c>
      <c r="E1" s="16" t="s">
        <v>20</v>
      </c>
    </row>
    <row r="2" spans="1:5" x14ac:dyDescent="0.25">
      <c r="A2" s="44" t="s">
        <v>510</v>
      </c>
      <c r="B2" s="109" t="s">
        <v>1182</v>
      </c>
      <c r="C2" s="110" t="s">
        <v>561</v>
      </c>
      <c r="D2" s="368"/>
      <c r="E2" s="369"/>
    </row>
    <row r="3" spans="1:5" x14ac:dyDescent="0.25">
      <c r="A3" s="383" t="s">
        <v>868</v>
      </c>
      <c r="B3" s="384"/>
      <c r="C3" s="46" t="s">
        <v>314</v>
      </c>
      <c r="D3" s="342"/>
      <c r="E3" s="343"/>
    </row>
    <row r="4" spans="1:5" x14ac:dyDescent="0.25">
      <c r="A4" s="34"/>
      <c r="B4" s="35"/>
      <c r="C4" s="33" t="str">
        <f>CONCATENATE("'Cena par ",A3," pozīciju bez PVN, EUR:")</f>
        <v>'Cena par 28.1. pozīciju bez PVN, EUR:</v>
      </c>
      <c r="D4" s="348">
        <f>SUM(D19*E19,D20*E20,D21*E21)</f>
        <v>0</v>
      </c>
      <c r="E4" s="349"/>
    </row>
    <row r="5" spans="1:5" x14ac:dyDescent="0.25">
      <c r="A5" s="370"/>
      <c r="B5" s="371"/>
      <c r="C5" s="30" t="s">
        <v>14</v>
      </c>
      <c r="D5" s="332"/>
      <c r="E5" s="333"/>
    </row>
    <row r="6" spans="1:5" x14ac:dyDescent="0.25">
      <c r="A6" s="370"/>
      <c r="B6" s="371"/>
      <c r="C6" s="30" t="s">
        <v>15</v>
      </c>
      <c r="D6" s="332"/>
      <c r="E6" s="333"/>
    </row>
    <row r="7" spans="1:5" x14ac:dyDescent="0.25">
      <c r="A7" s="34"/>
      <c r="B7" s="35"/>
      <c r="C7" s="352" t="s">
        <v>13</v>
      </c>
      <c r="D7" s="353"/>
      <c r="E7" s="354"/>
    </row>
    <row r="8" spans="1:5" x14ac:dyDescent="0.25">
      <c r="A8" s="165" t="s">
        <v>510</v>
      </c>
      <c r="B8" s="22">
        <v>1.1000000000000001</v>
      </c>
      <c r="C8" s="26" t="s">
        <v>314</v>
      </c>
      <c r="D8" s="24"/>
      <c r="E8" s="25"/>
    </row>
    <row r="9" spans="1:5" x14ac:dyDescent="0.25">
      <c r="A9" s="165" t="s">
        <v>510</v>
      </c>
      <c r="B9" s="22">
        <v>1.2</v>
      </c>
      <c r="C9" s="26" t="s">
        <v>315</v>
      </c>
      <c r="D9" s="24"/>
      <c r="E9" s="25"/>
    </row>
    <row r="10" spans="1:5" x14ac:dyDescent="0.25">
      <c r="A10" s="165" t="s">
        <v>510</v>
      </c>
      <c r="B10" s="22">
        <v>1.3</v>
      </c>
      <c r="C10" s="26" t="s">
        <v>316</v>
      </c>
      <c r="D10" s="24"/>
      <c r="E10" s="25"/>
    </row>
    <row r="11" spans="1:5" ht="25.5" x14ac:dyDescent="0.25">
      <c r="A11" s="165" t="s">
        <v>510</v>
      </c>
      <c r="B11" s="22">
        <v>1.4</v>
      </c>
      <c r="C11" s="26" t="s">
        <v>317</v>
      </c>
      <c r="D11" s="24"/>
      <c r="E11" s="25"/>
    </row>
    <row r="12" spans="1:5" x14ac:dyDescent="0.25">
      <c r="A12" s="165" t="s">
        <v>510</v>
      </c>
      <c r="B12" s="22">
        <v>1.5</v>
      </c>
      <c r="C12" s="26" t="s">
        <v>318</v>
      </c>
      <c r="D12" s="24"/>
      <c r="E12" s="25"/>
    </row>
    <row r="13" spans="1:5" ht="38.25" x14ac:dyDescent="0.25">
      <c r="A13" s="165" t="s">
        <v>510</v>
      </c>
      <c r="B13" s="22">
        <v>1.6</v>
      </c>
      <c r="C13" s="26" t="s">
        <v>319</v>
      </c>
      <c r="D13" s="24"/>
      <c r="E13" s="25"/>
    </row>
    <row r="14" spans="1:5" x14ac:dyDescent="0.25">
      <c r="A14" s="165" t="s">
        <v>510</v>
      </c>
      <c r="B14" s="22">
        <v>1.7</v>
      </c>
      <c r="C14" s="26" t="s">
        <v>320</v>
      </c>
      <c r="D14" s="24"/>
      <c r="E14" s="25"/>
    </row>
    <row r="15" spans="1:5" x14ac:dyDescent="0.25">
      <c r="A15" s="165" t="s">
        <v>510</v>
      </c>
      <c r="B15" s="22">
        <v>1.8</v>
      </c>
      <c r="C15" s="26" t="s">
        <v>321</v>
      </c>
      <c r="D15" s="24"/>
      <c r="E15" s="25"/>
    </row>
    <row r="16" spans="1:5" x14ac:dyDescent="0.25">
      <c r="A16" s="165" t="s">
        <v>510</v>
      </c>
      <c r="B16" s="22">
        <v>1.9</v>
      </c>
      <c r="C16" s="26" t="s">
        <v>322</v>
      </c>
      <c r="D16" s="24"/>
      <c r="E16" s="25"/>
    </row>
    <row r="17" spans="1:5" x14ac:dyDescent="0.25">
      <c r="A17" s="165" t="s">
        <v>510</v>
      </c>
      <c r="B17" s="140">
        <v>1.1000000000000001</v>
      </c>
      <c r="C17" s="26" t="s">
        <v>323</v>
      </c>
      <c r="D17" s="24"/>
      <c r="E17" s="25"/>
    </row>
    <row r="18" spans="1:5" ht="25.5" x14ac:dyDescent="0.25">
      <c r="A18" s="34"/>
      <c r="B18" s="35"/>
      <c r="C18" s="54" t="s">
        <v>57</v>
      </c>
      <c r="D18" s="55" t="s">
        <v>48</v>
      </c>
      <c r="E18" s="55" t="s">
        <v>56</v>
      </c>
    </row>
    <row r="19" spans="1:5" x14ac:dyDescent="0.25">
      <c r="A19" s="165" t="s">
        <v>510</v>
      </c>
      <c r="B19" s="22">
        <v>1.1100000000000001</v>
      </c>
      <c r="C19" s="26" t="s">
        <v>324</v>
      </c>
      <c r="D19" s="24">
        <v>100</v>
      </c>
      <c r="E19" s="25"/>
    </row>
    <row r="20" spans="1:5" x14ac:dyDescent="0.25">
      <c r="A20" s="165" t="s">
        <v>510</v>
      </c>
      <c r="B20" s="22">
        <v>1.1200000000000001</v>
      </c>
      <c r="C20" s="26" t="s">
        <v>325</v>
      </c>
      <c r="D20" s="24">
        <v>200</v>
      </c>
      <c r="E20" s="25"/>
    </row>
    <row r="21" spans="1:5" x14ac:dyDescent="0.25">
      <c r="A21" s="165" t="s">
        <v>510</v>
      </c>
      <c r="B21" s="22">
        <v>1.1299999999999999</v>
      </c>
      <c r="C21" s="26" t="s">
        <v>326</v>
      </c>
      <c r="D21" s="24">
        <v>100</v>
      </c>
      <c r="E21" s="25"/>
    </row>
    <row r="22" spans="1:5" x14ac:dyDescent="0.25">
      <c r="A22" s="383" t="s">
        <v>869</v>
      </c>
      <c r="B22" s="384"/>
      <c r="C22" s="46" t="s">
        <v>327</v>
      </c>
      <c r="D22" s="342"/>
      <c r="E22" s="343"/>
    </row>
    <row r="23" spans="1:5" x14ac:dyDescent="0.25">
      <c r="A23" s="34"/>
      <c r="B23" s="35"/>
      <c r="C23" s="33" t="str">
        <f>CONCATENATE("'Cena par ",A22," pozīciju bez PVN, EUR:")</f>
        <v>'Cena par 28.2. pozīciju bez PVN, EUR:</v>
      </c>
      <c r="D23" s="348">
        <f>SUM(D32*E32,D33*E33,)</f>
        <v>0</v>
      </c>
      <c r="E23" s="349"/>
    </row>
    <row r="24" spans="1:5" x14ac:dyDescent="0.25">
      <c r="A24" s="370"/>
      <c r="B24" s="371"/>
      <c r="C24" s="30" t="s">
        <v>14</v>
      </c>
      <c r="D24" s="332"/>
      <c r="E24" s="333"/>
    </row>
    <row r="25" spans="1:5" x14ac:dyDescent="0.25">
      <c r="A25" s="370"/>
      <c r="B25" s="371"/>
      <c r="C25" s="30" t="s">
        <v>15</v>
      </c>
      <c r="D25" s="332"/>
      <c r="E25" s="333"/>
    </row>
    <row r="26" spans="1:5" x14ac:dyDescent="0.25">
      <c r="A26" s="34"/>
      <c r="B26" s="35"/>
      <c r="C26" s="352" t="s">
        <v>13</v>
      </c>
      <c r="D26" s="353"/>
      <c r="E26" s="354"/>
    </row>
    <row r="27" spans="1:5" x14ac:dyDescent="0.25">
      <c r="A27" s="165" t="s">
        <v>510</v>
      </c>
      <c r="B27" s="22">
        <v>2.1</v>
      </c>
      <c r="C27" s="26" t="s">
        <v>327</v>
      </c>
      <c r="D27" s="24"/>
      <c r="E27" s="25"/>
    </row>
    <row r="28" spans="1:5" x14ac:dyDescent="0.25">
      <c r="A28" s="165" t="s">
        <v>510</v>
      </c>
      <c r="B28" s="22">
        <v>2.2000000000000002</v>
      </c>
      <c r="C28" s="26" t="s">
        <v>328</v>
      </c>
      <c r="D28" s="24"/>
      <c r="E28" s="25"/>
    </row>
    <row r="29" spans="1:5" x14ac:dyDescent="0.25">
      <c r="A29" s="165" t="s">
        <v>510</v>
      </c>
      <c r="B29" s="22">
        <v>2.2999999999999998</v>
      </c>
      <c r="C29" s="26" t="s">
        <v>329</v>
      </c>
      <c r="D29" s="24"/>
      <c r="E29" s="25"/>
    </row>
    <row r="30" spans="1:5" x14ac:dyDescent="0.25">
      <c r="A30" s="165" t="s">
        <v>510</v>
      </c>
      <c r="B30" s="22">
        <v>2.4</v>
      </c>
      <c r="C30" s="26" t="s">
        <v>330</v>
      </c>
      <c r="D30" s="24"/>
      <c r="E30" s="25"/>
    </row>
    <row r="31" spans="1:5" ht="25.5" x14ac:dyDescent="0.25">
      <c r="A31" s="34"/>
      <c r="B31" s="35"/>
      <c r="C31" s="54" t="s">
        <v>57</v>
      </c>
      <c r="D31" s="55" t="s">
        <v>48</v>
      </c>
      <c r="E31" s="55" t="s">
        <v>56</v>
      </c>
    </row>
    <row r="32" spans="1:5" x14ac:dyDescent="0.25">
      <c r="A32" s="165" t="s">
        <v>510</v>
      </c>
      <c r="B32" s="22">
        <v>2.5</v>
      </c>
      <c r="C32" s="26" t="s">
        <v>324</v>
      </c>
      <c r="D32" s="24">
        <v>250</v>
      </c>
      <c r="E32" s="25"/>
    </row>
    <row r="33" spans="1:5" x14ac:dyDescent="0.25">
      <c r="A33" s="165" t="s">
        <v>510</v>
      </c>
      <c r="B33" s="22">
        <v>2.6</v>
      </c>
      <c r="C33" s="26" t="s">
        <v>325</v>
      </c>
      <c r="D33" s="24">
        <v>350</v>
      </c>
      <c r="E33" s="25"/>
    </row>
    <row r="34" spans="1:5" x14ac:dyDescent="0.25">
      <c r="A34" s="383" t="s">
        <v>870</v>
      </c>
      <c r="B34" s="384"/>
      <c r="C34" s="46" t="s">
        <v>331</v>
      </c>
      <c r="D34" s="342"/>
      <c r="E34" s="343"/>
    </row>
    <row r="35" spans="1:5" x14ac:dyDescent="0.25">
      <c r="A35" s="370"/>
      <c r="B35" s="371"/>
      <c r="C35" s="30" t="s">
        <v>48</v>
      </c>
      <c r="D35" s="344">
        <v>250</v>
      </c>
      <c r="E35" s="345"/>
    </row>
    <row r="36" spans="1:5" x14ac:dyDescent="0.25">
      <c r="A36" s="370"/>
      <c r="B36" s="371"/>
      <c r="C36" s="30" t="s">
        <v>16</v>
      </c>
      <c r="D36" s="346">
        <v>0</v>
      </c>
      <c r="E36" s="347"/>
    </row>
    <row r="37" spans="1:5" x14ac:dyDescent="0.25">
      <c r="A37" s="34"/>
      <c r="B37" s="35"/>
      <c r="C37" s="33" t="str">
        <f>CONCATENATE("'Cena par ",A34," pozīciju bez PVN, EUR:")</f>
        <v>'Cena par 28.3. pozīciju bez PVN, EUR:</v>
      </c>
      <c r="D37" s="348">
        <f>D35*D36</f>
        <v>0</v>
      </c>
      <c r="E37" s="349"/>
    </row>
    <row r="38" spans="1:5" x14ac:dyDescent="0.25">
      <c r="A38" s="370"/>
      <c r="B38" s="371"/>
      <c r="C38" s="30" t="s">
        <v>14</v>
      </c>
      <c r="D38" s="332"/>
      <c r="E38" s="333"/>
    </row>
    <row r="39" spans="1:5" x14ac:dyDescent="0.25">
      <c r="A39" s="370"/>
      <c r="B39" s="371"/>
      <c r="C39" s="30" t="s">
        <v>15</v>
      </c>
      <c r="D39" s="332"/>
      <c r="E39" s="333"/>
    </row>
    <row r="40" spans="1:5" x14ac:dyDescent="0.25">
      <c r="A40" s="34"/>
      <c r="B40" s="35"/>
      <c r="C40" s="352" t="s">
        <v>13</v>
      </c>
      <c r="D40" s="353"/>
      <c r="E40" s="354"/>
    </row>
    <row r="41" spans="1:5" x14ac:dyDescent="0.25">
      <c r="A41" s="165" t="s">
        <v>510</v>
      </c>
      <c r="B41" s="22">
        <v>3.1</v>
      </c>
      <c r="C41" s="26" t="s">
        <v>331</v>
      </c>
      <c r="D41" s="24"/>
      <c r="E41" s="25"/>
    </row>
    <row r="42" spans="1:5" x14ac:dyDescent="0.25">
      <c r="A42" s="165" t="s">
        <v>510</v>
      </c>
      <c r="B42" s="22">
        <v>3.2</v>
      </c>
      <c r="C42" s="26" t="s">
        <v>332</v>
      </c>
      <c r="D42" s="24"/>
      <c r="E42" s="25"/>
    </row>
    <row r="43" spans="1:5" x14ac:dyDescent="0.25">
      <c r="A43" s="165" t="s">
        <v>510</v>
      </c>
      <c r="B43" s="22">
        <v>3.3</v>
      </c>
      <c r="C43" s="26" t="s">
        <v>333</v>
      </c>
      <c r="D43" s="24"/>
      <c r="E43" s="25"/>
    </row>
    <row r="44" spans="1:5" x14ac:dyDescent="0.25">
      <c r="A44" s="379"/>
      <c r="B44" s="349"/>
      <c r="C44" s="33" t="str">
        <f>CONCATENATE("'Vērtējamā cena par ",A2," pozīciju kopā bez PVN, EUR:")</f>
        <v>'Vērtējamā cena par 28. pozīciju kopā bez PVN, EUR:</v>
      </c>
      <c r="D44" s="348">
        <f>SUM(D4,D23,D37)</f>
        <v>0</v>
      </c>
      <c r="E44" s="382"/>
    </row>
  </sheetData>
  <mergeCells count="32">
    <mergeCell ref="D23:E23"/>
    <mergeCell ref="A1:B1"/>
    <mergeCell ref="D2:E2"/>
    <mergeCell ref="A3:B3"/>
    <mergeCell ref="D3:E3"/>
    <mergeCell ref="D4:E4"/>
    <mergeCell ref="A5:B5"/>
    <mergeCell ref="D5:E5"/>
    <mergeCell ref="A6:B6"/>
    <mergeCell ref="D6:E6"/>
    <mergeCell ref="C7:E7"/>
    <mergeCell ref="A22:B22"/>
    <mergeCell ref="D22:E22"/>
    <mergeCell ref="A38:B38"/>
    <mergeCell ref="D38:E38"/>
    <mergeCell ref="A24:B24"/>
    <mergeCell ref="D24:E24"/>
    <mergeCell ref="A25:B25"/>
    <mergeCell ref="D25:E25"/>
    <mergeCell ref="C26:E26"/>
    <mergeCell ref="A34:B34"/>
    <mergeCell ref="D34:E34"/>
    <mergeCell ref="A35:B35"/>
    <mergeCell ref="D35:E35"/>
    <mergeCell ref="A36:B36"/>
    <mergeCell ref="D36:E36"/>
    <mergeCell ref="D37:E37"/>
    <mergeCell ref="A39:B39"/>
    <mergeCell ref="D39:E39"/>
    <mergeCell ref="C40:E40"/>
    <mergeCell ref="A44:B44"/>
    <mergeCell ref="D44:E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C29" sqref="C29"/>
    </sheetView>
  </sheetViews>
  <sheetFormatPr defaultRowHeight="12.75" x14ac:dyDescent="0.2"/>
  <cols>
    <col min="1" max="2" width="9.140625" style="43"/>
    <col min="3" max="3" width="68.42578125" style="43" customWidth="1"/>
    <col min="4" max="5" width="20" style="43" customWidth="1"/>
    <col min="6" max="16384" width="9.140625" style="43"/>
  </cols>
  <sheetData>
    <row r="1" spans="1:5" ht="38.25" x14ac:dyDescent="0.2">
      <c r="A1" s="365" t="s">
        <v>7</v>
      </c>
      <c r="B1" s="365"/>
      <c r="C1" s="79" t="s">
        <v>8</v>
      </c>
      <c r="D1" s="16" t="s">
        <v>19</v>
      </c>
      <c r="E1" s="16" t="s">
        <v>20</v>
      </c>
    </row>
    <row r="2" spans="1:5" x14ac:dyDescent="0.2">
      <c r="A2" s="150" t="s">
        <v>22</v>
      </c>
      <c r="B2" s="138" t="s">
        <v>1182</v>
      </c>
      <c r="C2" s="138" t="s">
        <v>960</v>
      </c>
      <c r="D2" s="366"/>
      <c r="E2" s="366"/>
    </row>
    <row r="3" spans="1:5" x14ac:dyDescent="0.2">
      <c r="A3" s="151"/>
      <c r="B3" s="137"/>
      <c r="C3" s="367" t="s">
        <v>13</v>
      </c>
      <c r="D3" s="367"/>
      <c r="E3" s="367"/>
    </row>
    <row r="4" spans="1:5" x14ac:dyDescent="0.2">
      <c r="A4" s="152" t="s">
        <v>22</v>
      </c>
      <c r="B4" s="153" t="s">
        <v>10</v>
      </c>
      <c r="C4" s="39" t="s">
        <v>44</v>
      </c>
      <c r="D4" s="24"/>
      <c r="E4" s="25"/>
    </row>
    <row r="5" spans="1:5" x14ac:dyDescent="0.2">
      <c r="A5" s="152" t="s">
        <v>22</v>
      </c>
      <c r="B5" s="153" t="s">
        <v>11</v>
      </c>
      <c r="C5" s="39" t="s">
        <v>45</v>
      </c>
      <c r="D5" s="24"/>
      <c r="E5" s="25"/>
    </row>
    <row r="6" spans="1:5" x14ac:dyDescent="0.2">
      <c r="A6" s="152" t="s">
        <v>22</v>
      </c>
      <c r="B6" s="153" t="s">
        <v>12</v>
      </c>
      <c r="C6" s="39" t="s">
        <v>830</v>
      </c>
      <c r="D6" s="24"/>
      <c r="E6" s="25"/>
    </row>
    <row r="7" spans="1:5" x14ac:dyDescent="0.2">
      <c r="A7" s="152" t="s">
        <v>22</v>
      </c>
      <c r="B7" s="153" t="s">
        <v>434</v>
      </c>
      <c r="C7" s="52" t="s">
        <v>831</v>
      </c>
      <c r="D7" s="24"/>
      <c r="E7" s="25"/>
    </row>
    <row r="8" spans="1:5" ht="25.5" x14ac:dyDescent="0.2">
      <c r="A8" s="152" t="s">
        <v>22</v>
      </c>
      <c r="B8" s="153" t="s">
        <v>471</v>
      </c>
      <c r="C8" s="50" t="s">
        <v>646</v>
      </c>
      <c r="D8" s="51" t="s">
        <v>835</v>
      </c>
      <c r="E8" s="154" t="s">
        <v>836</v>
      </c>
    </row>
    <row r="9" spans="1:5" ht="38.25" x14ac:dyDescent="0.2">
      <c r="A9" s="152" t="s">
        <v>22</v>
      </c>
      <c r="B9" s="153" t="s">
        <v>651</v>
      </c>
      <c r="C9" s="52" t="s">
        <v>648</v>
      </c>
      <c r="D9" s="24"/>
      <c r="E9" s="25"/>
    </row>
    <row r="10" spans="1:5" x14ac:dyDescent="0.2">
      <c r="A10" s="152" t="s">
        <v>22</v>
      </c>
      <c r="B10" s="153" t="s">
        <v>652</v>
      </c>
      <c r="C10" s="52" t="s">
        <v>647</v>
      </c>
      <c r="D10" s="24"/>
      <c r="E10" s="25"/>
    </row>
    <row r="11" spans="1:5" ht="25.5" x14ac:dyDescent="0.2">
      <c r="A11" s="152" t="s">
        <v>22</v>
      </c>
      <c r="B11" s="153" t="s">
        <v>653</v>
      </c>
      <c r="C11" s="53" t="s">
        <v>833</v>
      </c>
      <c r="D11" s="24"/>
      <c r="E11" s="25"/>
    </row>
    <row r="12" spans="1:5" x14ac:dyDescent="0.2">
      <c r="A12" s="152" t="s">
        <v>22</v>
      </c>
      <c r="B12" s="153" t="s">
        <v>654</v>
      </c>
      <c r="C12" s="53" t="s">
        <v>834</v>
      </c>
      <c r="D12" s="24"/>
      <c r="E12" s="25"/>
    </row>
    <row r="13" spans="1:5" ht="25.5" x14ac:dyDescent="0.2">
      <c r="A13" s="137"/>
      <c r="B13" s="137"/>
      <c r="C13" s="66" t="s">
        <v>57</v>
      </c>
      <c r="D13" s="55" t="s">
        <v>48</v>
      </c>
      <c r="E13" s="55" t="s">
        <v>56</v>
      </c>
    </row>
    <row r="14" spans="1:5" x14ac:dyDescent="0.2">
      <c r="A14" s="152" t="s">
        <v>22</v>
      </c>
      <c r="B14" s="153" t="s">
        <v>498</v>
      </c>
      <c r="C14" s="155" t="s">
        <v>650</v>
      </c>
      <c r="D14" s="58">
        <v>200</v>
      </c>
      <c r="E14" s="105"/>
    </row>
    <row r="15" spans="1:5" x14ac:dyDescent="0.2">
      <c r="A15" s="152" t="s">
        <v>22</v>
      </c>
      <c r="B15" s="153" t="s">
        <v>499</v>
      </c>
      <c r="C15" s="155" t="s">
        <v>647</v>
      </c>
      <c r="D15" s="58">
        <v>20</v>
      </c>
      <c r="E15" s="105"/>
    </row>
    <row r="16" spans="1:5" x14ac:dyDescent="0.2">
      <c r="A16" s="152" t="s">
        <v>22</v>
      </c>
      <c r="B16" s="153" t="s">
        <v>500</v>
      </c>
      <c r="C16" s="155" t="s">
        <v>744</v>
      </c>
      <c r="D16" s="58">
        <v>10</v>
      </c>
      <c r="E16" s="105"/>
    </row>
    <row r="17" spans="1:5" x14ac:dyDescent="0.2">
      <c r="A17" s="152" t="s">
        <v>22</v>
      </c>
      <c r="B17" s="153" t="s">
        <v>501</v>
      </c>
      <c r="C17" s="155" t="s">
        <v>745</v>
      </c>
      <c r="D17" s="58">
        <v>10</v>
      </c>
      <c r="E17" s="105"/>
    </row>
    <row r="18" spans="1:5" x14ac:dyDescent="0.2">
      <c r="A18" s="137"/>
      <c r="B18" s="137"/>
      <c r="C18" s="33" t="str">
        <f>CONCATENATE("Vērtējamā cena par ",A2," pozīciju kopā bez PVN, EUR:")</f>
        <v>Vērtējamā cena par 2. pozīciju kopā bez PVN, EUR:</v>
      </c>
      <c r="D18" s="355"/>
      <c r="E18" s="356"/>
    </row>
  </sheetData>
  <mergeCells count="4">
    <mergeCell ref="A1:B1"/>
    <mergeCell ref="D2:E2"/>
    <mergeCell ref="C3:E3"/>
    <mergeCell ref="D18:E18"/>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7" workbookViewId="0">
      <selection activeCell="C40" sqref="C40"/>
    </sheetView>
  </sheetViews>
  <sheetFormatPr defaultRowHeight="15" x14ac:dyDescent="0.25"/>
  <cols>
    <col min="1" max="2" width="9.140625" style="134"/>
    <col min="3" max="3" width="62.42578125" style="134" customWidth="1"/>
    <col min="4" max="5" width="22.5703125" style="134" customWidth="1"/>
    <col min="6" max="16384" width="9.140625" style="134"/>
  </cols>
  <sheetData>
    <row r="1" spans="1:5" ht="25.5" x14ac:dyDescent="0.25">
      <c r="A1" s="360" t="s">
        <v>7</v>
      </c>
      <c r="B1" s="361"/>
      <c r="C1" s="79" t="s">
        <v>8</v>
      </c>
      <c r="D1" s="79" t="s">
        <v>19</v>
      </c>
      <c r="E1" s="79" t="s">
        <v>20</v>
      </c>
    </row>
    <row r="2" spans="1:5" x14ac:dyDescent="0.25">
      <c r="A2" s="44" t="s">
        <v>511</v>
      </c>
      <c r="B2" s="109" t="s">
        <v>1182</v>
      </c>
      <c r="C2" s="110" t="s">
        <v>334</v>
      </c>
      <c r="D2" s="368"/>
      <c r="E2" s="369"/>
    </row>
    <row r="3" spans="1:5" x14ac:dyDescent="0.25">
      <c r="A3" s="342" t="s">
        <v>871</v>
      </c>
      <c r="B3" s="343"/>
      <c r="C3" s="46" t="s">
        <v>717</v>
      </c>
      <c r="D3" s="342"/>
      <c r="E3" s="343"/>
    </row>
    <row r="4" spans="1:5" x14ac:dyDescent="0.25">
      <c r="A4" s="387"/>
      <c r="B4" s="388"/>
      <c r="C4" s="30" t="s">
        <v>48</v>
      </c>
      <c r="D4" s="344">
        <v>50</v>
      </c>
      <c r="E4" s="345"/>
    </row>
    <row r="5" spans="1:5" x14ac:dyDescent="0.25">
      <c r="A5" s="387"/>
      <c r="B5" s="388"/>
      <c r="C5" s="30" t="s">
        <v>16</v>
      </c>
      <c r="D5" s="346">
        <v>0</v>
      </c>
      <c r="E5" s="347"/>
    </row>
    <row r="6" spans="1:5" x14ac:dyDescent="0.25">
      <c r="A6" s="34"/>
      <c r="B6" s="35"/>
      <c r="C6" s="33" t="str">
        <f>CONCATENATE("'Cena par ",A3," pozīciju bez PVN, EUR:")</f>
        <v>'Cena par 29.1. pozīciju bez PVN, EUR:</v>
      </c>
      <c r="D6" s="348"/>
      <c r="E6" s="349"/>
    </row>
    <row r="7" spans="1:5" x14ac:dyDescent="0.25">
      <c r="A7" s="387"/>
      <c r="B7" s="388"/>
      <c r="C7" s="30" t="s">
        <v>14</v>
      </c>
      <c r="D7" s="332"/>
      <c r="E7" s="333"/>
    </row>
    <row r="8" spans="1:5" x14ac:dyDescent="0.25">
      <c r="A8" s="387"/>
      <c r="B8" s="388"/>
      <c r="C8" s="30" t="s">
        <v>15</v>
      </c>
      <c r="D8" s="332"/>
      <c r="E8" s="333"/>
    </row>
    <row r="9" spans="1:5" x14ac:dyDescent="0.25">
      <c r="A9" s="34"/>
      <c r="B9" s="35"/>
      <c r="C9" s="352" t="s">
        <v>13</v>
      </c>
      <c r="D9" s="353"/>
      <c r="E9" s="354"/>
    </row>
    <row r="10" spans="1:5" x14ac:dyDescent="0.25">
      <c r="A10" s="165" t="s">
        <v>511</v>
      </c>
      <c r="B10" s="22">
        <v>1.1000000000000001</v>
      </c>
      <c r="C10" s="26" t="s">
        <v>412</v>
      </c>
      <c r="D10" s="75"/>
      <c r="E10" s="76"/>
    </row>
    <row r="11" spans="1:5" ht="25.5" x14ac:dyDescent="0.25">
      <c r="A11" s="165" t="s">
        <v>511</v>
      </c>
      <c r="B11" s="22">
        <v>1.2</v>
      </c>
      <c r="C11" s="26" t="s">
        <v>874</v>
      </c>
      <c r="D11" s="75"/>
      <c r="E11" s="76"/>
    </row>
    <row r="12" spans="1:5" x14ac:dyDescent="0.25">
      <c r="A12" s="165" t="s">
        <v>511</v>
      </c>
      <c r="B12" s="22">
        <v>1.3</v>
      </c>
      <c r="C12" s="26" t="s">
        <v>335</v>
      </c>
      <c r="D12" s="75"/>
      <c r="E12" s="76"/>
    </row>
    <row r="13" spans="1:5" x14ac:dyDescent="0.25">
      <c r="A13" s="165" t="s">
        <v>511</v>
      </c>
      <c r="B13" s="22">
        <v>1.4</v>
      </c>
      <c r="C13" s="26" t="s">
        <v>336</v>
      </c>
      <c r="D13" s="75"/>
      <c r="E13" s="76"/>
    </row>
    <row r="14" spans="1:5" x14ac:dyDescent="0.25">
      <c r="A14" s="342" t="s">
        <v>872</v>
      </c>
      <c r="B14" s="343"/>
      <c r="C14" s="46" t="s">
        <v>718</v>
      </c>
      <c r="D14" s="342"/>
      <c r="E14" s="343"/>
    </row>
    <row r="15" spans="1:5" x14ac:dyDescent="0.25">
      <c r="A15" s="387"/>
      <c r="B15" s="388"/>
      <c r="C15" s="30" t="s">
        <v>48</v>
      </c>
      <c r="D15" s="344">
        <v>50</v>
      </c>
      <c r="E15" s="345"/>
    </row>
    <row r="16" spans="1:5" x14ac:dyDescent="0.25">
      <c r="A16" s="387"/>
      <c r="B16" s="388"/>
      <c r="C16" s="30" t="s">
        <v>16</v>
      </c>
      <c r="D16" s="346">
        <v>0</v>
      </c>
      <c r="E16" s="347"/>
    </row>
    <row r="17" spans="1:5" x14ac:dyDescent="0.25">
      <c r="A17" s="34"/>
      <c r="B17" s="35"/>
      <c r="C17" s="33" t="str">
        <f>CONCATENATE("'Cena par ",A14," pozīciju bez PVN, EUR:")</f>
        <v>'Cena par 29.2. pozīciju bez PVN, EUR:</v>
      </c>
      <c r="D17" s="348"/>
      <c r="E17" s="349"/>
    </row>
    <row r="18" spans="1:5" x14ac:dyDescent="0.25">
      <c r="A18" s="387"/>
      <c r="B18" s="388"/>
      <c r="C18" s="30" t="s">
        <v>14</v>
      </c>
      <c r="D18" s="332"/>
      <c r="E18" s="333"/>
    </row>
    <row r="19" spans="1:5" x14ac:dyDescent="0.25">
      <c r="A19" s="387"/>
      <c r="B19" s="388"/>
      <c r="C19" s="30" t="s">
        <v>15</v>
      </c>
      <c r="D19" s="332"/>
      <c r="E19" s="333"/>
    </row>
    <row r="20" spans="1:5" x14ac:dyDescent="0.25">
      <c r="A20" s="34"/>
      <c r="B20" s="35"/>
      <c r="C20" s="352" t="s">
        <v>13</v>
      </c>
      <c r="D20" s="353"/>
      <c r="E20" s="354"/>
    </row>
    <row r="21" spans="1:5" x14ac:dyDescent="0.25">
      <c r="A21" s="165" t="s">
        <v>511</v>
      </c>
      <c r="B21" s="22">
        <v>2.1</v>
      </c>
      <c r="C21" s="26" t="s">
        <v>875</v>
      </c>
      <c r="D21" s="75"/>
      <c r="E21" s="76"/>
    </row>
    <row r="22" spans="1:5" x14ac:dyDescent="0.25">
      <c r="A22" s="165" t="s">
        <v>511</v>
      </c>
      <c r="B22" s="22">
        <v>2.2000000000000002</v>
      </c>
      <c r="C22" s="26" t="s">
        <v>344</v>
      </c>
      <c r="D22" s="75"/>
      <c r="E22" s="76"/>
    </row>
    <row r="23" spans="1:5" x14ac:dyDescent="0.25">
      <c r="A23" s="165" t="s">
        <v>511</v>
      </c>
      <c r="B23" s="22">
        <v>2.2999999999999998</v>
      </c>
      <c r="C23" s="26" t="s">
        <v>343</v>
      </c>
      <c r="D23" s="75"/>
      <c r="E23" s="76"/>
    </row>
    <row r="24" spans="1:5" x14ac:dyDescent="0.25">
      <c r="A24" s="165" t="s">
        <v>511</v>
      </c>
      <c r="B24" s="22">
        <v>2.4</v>
      </c>
      <c r="C24" s="26" t="s">
        <v>342</v>
      </c>
      <c r="D24" s="108"/>
      <c r="E24" s="166"/>
    </row>
    <row r="25" spans="1:5" x14ac:dyDescent="0.25">
      <c r="A25" s="342" t="s">
        <v>873</v>
      </c>
      <c r="B25" s="343"/>
      <c r="C25" s="46" t="s">
        <v>337</v>
      </c>
      <c r="D25" s="342"/>
      <c r="E25" s="343"/>
    </row>
    <row r="26" spans="1:5" x14ac:dyDescent="0.25">
      <c r="A26" s="387"/>
      <c r="B26" s="388"/>
      <c r="C26" s="30" t="s">
        <v>48</v>
      </c>
      <c r="D26" s="344">
        <v>50</v>
      </c>
      <c r="E26" s="345"/>
    </row>
    <row r="27" spans="1:5" x14ac:dyDescent="0.25">
      <c r="A27" s="387"/>
      <c r="B27" s="388"/>
      <c r="C27" s="30" t="s">
        <v>16</v>
      </c>
      <c r="D27" s="346">
        <v>0</v>
      </c>
      <c r="E27" s="347"/>
    </row>
    <row r="28" spans="1:5" x14ac:dyDescent="0.25">
      <c r="A28" s="34"/>
      <c r="B28" s="35"/>
      <c r="C28" s="33" t="str">
        <f>CONCATENATE("'Cena par ",A25," pozīciju bez PVN, EUR:")</f>
        <v>'Cena par 29.3. pozīciju bez PVN, EUR:</v>
      </c>
      <c r="D28" s="348"/>
      <c r="E28" s="349"/>
    </row>
    <row r="29" spans="1:5" x14ac:dyDescent="0.25">
      <c r="A29" s="387"/>
      <c r="B29" s="388"/>
      <c r="C29" s="30" t="s">
        <v>14</v>
      </c>
      <c r="D29" s="332"/>
      <c r="E29" s="333"/>
    </row>
    <row r="30" spans="1:5" x14ac:dyDescent="0.25">
      <c r="A30" s="387"/>
      <c r="B30" s="388"/>
      <c r="C30" s="30" t="s">
        <v>15</v>
      </c>
      <c r="D30" s="332"/>
      <c r="E30" s="333"/>
    </row>
    <row r="31" spans="1:5" x14ac:dyDescent="0.25">
      <c r="A31" s="34"/>
      <c r="B31" s="35"/>
      <c r="C31" s="352" t="s">
        <v>13</v>
      </c>
      <c r="D31" s="353"/>
      <c r="E31" s="354"/>
    </row>
    <row r="32" spans="1:5" x14ac:dyDescent="0.25">
      <c r="A32" s="165" t="s">
        <v>511</v>
      </c>
      <c r="B32" s="22">
        <v>3.1</v>
      </c>
      <c r="C32" s="26" t="s">
        <v>338</v>
      </c>
      <c r="D32" s="75"/>
      <c r="E32" s="76"/>
    </row>
    <row r="33" spans="1:5" x14ac:dyDescent="0.25">
      <c r="A33" s="165" t="s">
        <v>511</v>
      </c>
      <c r="B33" s="22">
        <v>3.2</v>
      </c>
      <c r="C33" s="26" t="s">
        <v>339</v>
      </c>
      <c r="D33" s="75"/>
      <c r="E33" s="76"/>
    </row>
    <row r="34" spans="1:5" x14ac:dyDescent="0.25">
      <c r="A34" s="165" t="s">
        <v>511</v>
      </c>
      <c r="B34" s="22">
        <v>3.3</v>
      </c>
      <c r="C34" s="26" t="s">
        <v>340</v>
      </c>
      <c r="D34" s="75"/>
      <c r="E34" s="76"/>
    </row>
    <row r="35" spans="1:5" x14ac:dyDescent="0.25">
      <c r="A35" s="165" t="s">
        <v>511</v>
      </c>
      <c r="B35" s="22">
        <v>3.4</v>
      </c>
      <c r="C35" s="26" t="s">
        <v>341</v>
      </c>
      <c r="D35" s="75"/>
      <c r="E35" s="76"/>
    </row>
    <row r="36" spans="1:5" x14ac:dyDescent="0.25">
      <c r="A36" s="165" t="s">
        <v>511</v>
      </c>
      <c r="B36" s="22">
        <v>3.5</v>
      </c>
      <c r="C36" s="26" t="s">
        <v>342</v>
      </c>
      <c r="D36" s="75"/>
      <c r="E36" s="76"/>
    </row>
    <row r="37" spans="1:5" x14ac:dyDescent="0.25">
      <c r="A37" s="379"/>
      <c r="B37" s="349"/>
      <c r="C37" s="33" t="str">
        <f>CONCATENATE("'Vērtējamā cena par ",A2," pozīciju kopā bez PVN, EUR:")</f>
        <v>'Vērtējamā cena par 29. pozīciju kopā bez PVN, EUR:</v>
      </c>
      <c r="D37" s="348"/>
      <c r="E37" s="382"/>
    </row>
  </sheetData>
  <mergeCells count="40">
    <mergeCell ref="A8:B8"/>
    <mergeCell ref="D8:E8"/>
    <mergeCell ref="A1:B1"/>
    <mergeCell ref="D2:E2"/>
    <mergeCell ref="A3:B3"/>
    <mergeCell ref="D3:E3"/>
    <mergeCell ref="A4:B4"/>
    <mergeCell ref="D4:E4"/>
    <mergeCell ref="A5:B5"/>
    <mergeCell ref="D5:E5"/>
    <mergeCell ref="D6:E6"/>
    <mergeCell ref="A7:B7"/>
    <mergeCell ref="D7:E7"/>
    <mergeCell ref="C20:E20"/>
    <mergeCell ref="C9:E9"/>
    <mergeCell ref="A14:B14"/>
    <mergeCell ref="D14:E14"/>
    <mergeCell ref="A15:B15"/>
    <mergeCell ref="D15:E15"/>
    <mergeCell ref="A16:B16"/>
    <mergeCell ref="D16:E16"/>
    <mergeCell ref="D17:E17"/>
    <mergeCell ref="A18:B18"/>
    <mergeCell ref="D18:E18"/>
    <mergeCell ref="A19:B19"/>
    <mergeCell ref="D19:E19"/>
    <mergeCell ref="A25:B25"/>
    <mergeCell ref="D25:E25"/>
    <mergeCell ref="A26:B26"/>
    <mergeCell ref="D26:E26"/>
    <mergeCell ref="A27:B27"/>
    <mergeCell ref="D27:E27"/>
    <mergeCell ref="A37:B37"/>
    <mergeCell ref="D37:E37"/>
    <mergeCell ref="D28:E28"/>
    <mergeCell ref="A29:B29"/>
    <mergeCell ref="D29:E29"/>
    <mergeCell ref="A30:B30"/>
    <mergeCell ref="D30:E30"/>
    <mergeCell ref="C31:E3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topLeftCell="A115" workbookViewId="0">
      <selection activeCell="D144" sqref="D144"/>
    </sheetView>
  </sheetViews>
  <sheetFormatPr defaultRowHeight="15" x14ac:dyDescent="0.25"/>
  <cols>
    <col min="1" max="2" width="9.140625" style="134"/>
    <col min="3" max="3" width="62.7109375" style="134" customWidth="1"/>
    <col min="4" max="5" width="16.42578125" style="146" customWidth="1"/>
    <col min="6" max="16384" width="9.140625" style="134"/>
  </cols>
  <sheetData>
    <row r="1" spans="1:5" ht="38.25" x14ac:dyDescent="0.25">
      <c r="A1" s="365" t="s">
        <v>7</v>
      </c>
      <c r="B1" s="365"/>
      <c r="C1" s="172" t="s">
        <v>8</v>
      </c>
      <c r="D1" s="172" t="s">
        <v>19</v>
      </c>
      <c r="E1" s="172" t="s">
        <v>20</v>
      </c>
    </row>
    <row r="2" spans="1:5" x14ac:dyDescent="0.25">
      <c r="A2" s="186" t="s">
        <v>512</v>
      </c>
      <c r="B2" s="138" t="s">
        <v>1182</v>
      </c>
      <c r="C2" s="138" t="s">
        <v>862</v>
      </c>
      <c r="D2" s="366"/>
      <c r="E2" s="366"/>
    </row>
    <row r="3" spans="1:5" x14ac:dyDescent="0.25">
      <c r="A3" s="406">
        <v>30.1</v>
      </c>
      <c r="B3" s="406"/>
      <c r="C3" s="119" t="s">
        <v>746</v>
      </c>
      <c r="D3" s="410"/>
      <c r="E3" s="410"/>
    </row>
    <row r="4" spans="1:5" x14ac:dyDescent="0.25">
      <c r="A4" s="187"/>
      <c r="B4" s="187"/>
      <c r="C4" s="188" t="s">
        <v>747</v>
      </c>
      <c r="D4" s="418">
        <v>50</v>
      </c>
      <c r="E4" s="418"/>
    </row>
    <row r="5" spans="1:5" x14ac:dyDescent="0.25">
      <c r="A5" s="187"/>
      <c r="B5" s="187"/>
      <c r="C5" s="188" t="s">
        <v>16</v>
      </c>
      <c r="D5" s="417">
        <v>0</v>
      </c>
      <c r="E5" s="417"/>
    </row>
    <row r="6" spans="1:5" x14ac:dyDescent="0.25">
      <c r="A6" s="137"/>
      <c r="B6" s="137"/>
      <c r="C6" s="85" t="str">
        <f>CONCATENATE("Cena par ",A3," pozīciju bez PVN, EUR:")</f>
        <v>Cena par 30.1 pozīciju bez PVN, EUR:</v>
      </c>
      <c r="D6" s="413">
        <f>D4*D5</f>
        <v>0</v>
      </c>
      <c r="E6" s="414"/>
    </row>
    <row r="7" spans="1:5" x14ac:dyDescent="0.25">
      <c r="A7" s="419"/>
      <c r="B7" s="419"/>
      <c r="C7" s="188" t="s">
        <v>14</v>
      </c>
      <c r="D7" s="415"/>
      <c r="E7" s="415"/>
    </row>
    <row r="8" spans="1:5" x14ac:dyDescent="0.25">
      <c r="A8" s="419"/>
      <c r="B8" s="419"/>
      <c r="C8" s="188" t="s">
        <v>15</v>
      </c>
      <c r="D8" s="415"/>
      <c r="E8" s="415"/>
    </row>
    <row r="9" spans="1:5" x14ac:dyDescent="0.25">
      <c r="A9" s="137"/>
      <c r="B9" s="137"/>
      <c r="C9" s="367" t="s">
        <v>13</v>
      </c>
      <c r="D9" s="367"/>
      <c r="E9" s="367"/>
    </row>
    <row r="10" spans="1:5" x14ac:dyDescent="0.25">
      <c r="A10" s="189" t="s">
        <v>512</v>
      </c>
      <c r="B10" s="153">
        <v>1.1000000000000001</v>
      </c>
      <c r="C10" s="182" t="s">
        <v>746</v>
      </c>
      <c r="D10" s="75"/>
      <c r="E10" s="76"/>
    </row>
    <row r="11" spans="1:5" x14ac:dyDescent="0.25">
      <c r="A11" s="189" t="s">
        <v>512</v>
      </c>
      <c r="B11" s="153">
        <v>1.2</v>
      </c>
      <c r="C11" s="190" t="s">
        <v>748</v>
      </c>
      <c r="D11" s="75"/>
      <c r="E11" s="76"/>
    </row>
    <row r="12" spans="1:5" x14ac:dyDescent="0.25">
      <c r="A12" s="189" t="s">
        <v>512</v>
      </c>
      <c r="B12" s="153">
        <v>1.3</v>
      </c>
      <c r="C12" s="190" t="s">
        <v>749</v>
      </c>
      <c r="D12" s="75"/>
      <c r="E12" s="76"/>
    </row>
    <row r="13" spans="1:5" x14ac:dyDescent="0.25">
      <c r="A13" s="189" t="s">
        <v>512</v>
      </c>
      <c r="B13" s="153">
        <v>1.4</v>
      </c>
      <c r="C13" s="182" t="s">
        <v>750</v>
      </c>
      <c r="D13" s="75"/>
      <c r="E13" s="76"/>
    </row>
    <row r="14" spans="1:5" x14ac:dyDescent="0.25">
      <c r="A14" s="189" t="s">
        <v>512</v>
      </c>
      <c r="B14" s="153">
        <v>1.5</v>
      </c>
      <c r="C14" s="182" t="s">
        <v>751</v>
      </c>
      <c r="D14" s="75"/>
      <c r="E14" s="76"/>
    </row>
    <row r="15" spans="1:5" x14ac:dyDescent="0.25">
      <c r="A15" s="406" t="str">
        <f>CONCATENATE($A2,"2.")</f>
        <v>30.2.</v>
      </c>
      <c r="B15" s="406"/>
      <c r="C15" s="119" t="s">
        <v>752</v>
      </c>
      <c r="D15" s="410"/>
      <c r="E15" s="410"/>
    </row>
    <row r="16" spans="1:5" x14ac:dyDescent="0.25">
      <c r="A16" s="137"/>
      <c r="B16" s="137"/>
      <c r="C16" s="85" t="str">
        <f>CONCATENATE("'Cena par ",A15," pozīciju bez PVN, EUR:")</f>
        <v>'Cena par 30.2. pozīciju bez PVN, EUR:</v>
      </c>
      <c r="D16" s="413">
        <f>SUMPRODUCT(D30:D35,E30:E35)</f>
        <v>0</v>
      </c>
      <c r="E16" s="414"/>
    </row>
    <row r="17" spans="1:5" x14ac:dyDescent="0.25">
      <c r="A17" s="187"/>
      <c r="B17" s="187"/>
      <c r="C17" s="188" t="s">
        <v>14</v>
      </c>
      <c r="D17" s="415"/>
      <c r="E17" s="415"/>
    </row>
    <row r="18" spans="1:5" x14ac:dyDescent="0.25">
      <c r="A18" s="187"/>
      <c r="B18" s="187"/>
      <c r="C18" s="188" t="s">
        <v>15</v>
      </c>
      <c r="D18" s="415"/>
      <c r="E18" s="415"/>
    </row>
    <row r="19" spans="1:5" x14ac:dyDescent="0.25">
      <c r="A19" s="137"/>
      <c r="B19" s="137"/>
      <c r="C19" s="367" t="s">
        <v>13</v>
      </c>
      <c r="D19" s="367"/>
      <c r="E19" s="367"/>
    </row>
    <row r="20" spans="1:5" x14ac:dyDescent="0.25">
      <c r="A20" s="189" t="s">
        <v>512</v>
      </c>
      <c r="B20" s="153">
        <v>2.1</v>
      </c>
      <c r="C20" s="182" t="s">
        <v>753</v>
      </c>
      <c r="D20" s="75"/>
      <c r="E20" s="76"/>
    </row>
    <row r="21" spans="1:5" x14ac:dyDescent="0.25">
      <c r="A21" s="189" t="s">
        <v>512</v>
      </c>
      <c r="B21" s="153">
        <v>2.2000000000000002</v>
      </c>
      <c r="C21" s="190" t="s">
        <v>754</v>
      </c>
      <c r="D21" s="75"/>
      <c r="E21" s="76"/>
    </row>
    <row r="22" spans="1:5" x14ac:dyDescent="0.25">
      <c r="A22" s="189" t="s">
        <v>512</v>
      </c>
      <c r="B22" s="153">
        <v>2.2999999999999998</v>
      </c>
      <c r="C22" s="190" t="s">
        <v>57</v>
      </c>
      <c r="D22" s="75"/>
      <c r="E22" s="76"/>
    </row>
    <row r="23" spans="1:5" x14ac:dyDescent="0.25">
      <c r="A23" s="189" t="s">
        <v>512</v>
      </c>
      <c r="B23" s="153">
        <v>2.4</v>
      </c>
      <c r="C23" s="141" t="s">
        <v>755</v>
      </c>
      <c r="D23" s="75"/>
      <c r="E23" s="76"/>
    </row>
    <row r="24" spans="1:5" x14ac:dyDescent="0.25">
      <c r="A24" s="189" t="s">
        <v>512</v>
      </c>
      <c r="B24" s="153">
        <v>2.5</v>
      </c>
      <c r="C24" s="141" t="s">
        <v>756</v>
      </c>
      <c r="D24" s="75"/>
      <c r="E24" s="76"/>
    </row>
    <row r="25" spans="1:5" x14ac:dyDescent="0.25">
      <c r="A25" s="189" t="s">
        <v>512</v>
      </c>
      <c r="B25" s="153">
        <v>2.6</v>
      </c>
      <c r="C25" s="141" t="s">
        <v>757</v>
      </c>
      <c r="D25" s="75"/>
      <c r="E25" s="76"/>
    </row>
    <row r="26" spans="1:5" x14ac:dyDescent="0.25">
      <c r="A26" s="189" t="s">
        <v>512</v>
      </c>
      <c r="B26" s="153">
        <v>2.7</v>
      </c>
      <c r="C26" s="141" t="s">
        <v>758</v>
      </c>
      <c r="D26" s="75"/>
      <c r="E26" s="76"/>
    </row>
    <row r="27" spans="1:5" x14ac:dyDescent="0.25">
      <c r="A27" s="189" t="s">
        <v>512</v>
      </c>
      <c r="B27" s="153">
        <v>2.8</v>
      </c>
      <c r="C27" s="141" t="s">
        <v>759</v>
      </c>
      <c r="D27" s="75"/>
      <c r="E27" s="76"/>
    </row>
    <row r="28" spans="1:5" x14ac:dyDescent="0.25">
      <c r="A28" s="189" t="s">
        <v>512</v>
      </c>
      <c r="B28" s="153">
        <v>2.9</v>
      </c>
      <c r="C28" s="141" t="s">
        <v>760</v>
      </c>
      <c r="D28" s="75"/>
      <c r="E28" s="76"/>
    </row>
    <row r="29" spans="1:5" ht="38.25" x14ac:dyDescent="0.25">
      <c r="A29" s="137"/>
      <c r="B29" s="137"/>
      <c r="C29" s="66" t="s">
        <v>57</v>
      </c>
      <c r="D29" s="55" t="s">
        <v>48</v>
      </c>
      <c r="E29" s="55" t="s">
        <v>56</v>
      </c>
    </row>
    <row r="30" spans="1:5" x14ac:dyDescent="0.25">
      <c r="A30" s="189" t="s">
        <v>512</v>
      </c>
      <c r="B30" s="185">
        <v>2.1</v>
      </c>
      <c r="C30" s="141" t="s">
        <v>755</v>
      </c>
      <c r="D30" s="142">
        <v>30</v>
      </c>
      <c r="E30" s="76"/>
    </row>
    <row r="31" spans="1:5" x14ac:dyDescent="0.25">
      <c r="A31" s="189" t="s">
        <v>512</v>
      </c>
      <c r="B31" s="153">
        <v>2.11</v>
      </c>
      <c r="C31" s="141" t="s">
        <v>756</v>
      </c>
      <c r="D31" s="142">
        <v>30</v>
      </c>
      <c r="E31" s="76"/>
    </row>
    <row r="32" spans="1:5" x14ac:dyDescent="0.25">
      <c r="A32" s="189" t="s">
        <v>512</v>
      </c>
      <c r="B32" s="185">
        <v>2.12</v>
      </c>
      <c r="C32" s="141" t="s">
        <v>757</v>
      </c>
      <c r="D32" s="142">
        <v>30</v>
      </c>
      <c r="E32" s="76"/>
    </row>
    <row r="33" spans="1:5" x14ac:dyDescent="0.25">
      <c r="A33" s="189" t="s">
        <v>512</v>
      </c>
      <c r="B33" s="153">
        <v>2.13</v>
      </c>
      <c r="C33" s="141" t="s">
        <v>758</v>
      </c>
      <c r="D33" s="142">
        <v>30</v>
      </c>
      <c r="E33" s="76"/>
    </row>
    <row r="34" spans="1:5" x14ac:dyDescent="0.25">
      <c r="A34" s="189" t="s">
        <v>512</v>
      </c>
      <c r="B34" s="185">
        <v>2.14</v>
      </c>
      <c r="C34" s="141" t="s">
        <v>759</v>
      </c>
      <c r="D34" s="142">
        <v>30</v>
      </c>
      <c r="E34" s="76"/>
    </row>
    <row r="35" spans="1:5" x14ac:dyDescent="0.25">
      <c r="A35" s="189" t="s">
        <v>512</v>
      </c>
      <c r="B35" s="153">
        <v>2.15</v>
      </c>
      <c r="C35" s="141" t="s">
        <v>760</v>
      </c>
      <c r="D35" s="142">
        <v>30</v>
      </c>
      <c r="E35" s="76"/>
    </row>
    <row r="36" spans="1:5" x14ac:dyDescent="0.25">
      <c r="A36" s="406">
        <v>30.3</v>
      </c>
      <c r="B36" s="406"/>
      <c r="C36" s="119" t="s">
        <v>761</v>
      </c>
      <c r="D36" s="410"/>
      <c r="E36" s="410"/>
    </row>
    <row r="37" spans="1:5" x14ac:dyDescent="0.25">
      <c r="A37" s="187"/>
      <c r="B37" s="187"/>
      <c r="C37" s="188" t="s">
        <v>62</v>
      </c>
      <c r="D37" s="418">
        <v>50</v>
      </c>
      <c r="E37" s="418"/>
    </row>
    <row r="38" spans="1:5" x14ac:dyDescent="0.25">
      <c r="A38" s="187"/>
      <c r="B38" s="187"/>
      <c r="C38" s="188" t="s">
        <v>16</v>
      </c>
      <c r="D38" s="417">
        <v>0</v>
      </c>
      <c r="E38" s="417"/>
    </row>
    <row r="39" spans="1:5" x14ac:dyDescent="0.25">
      <c r="A39" s="137"/>
      <c r="B39" s="137"/>
      <c r="C39" s="85" t="str">
        <f>CONCATENATE("Cena par ",A36," pozīciju bez PVN, EUR:")</f>
        <v>Cena par 30.3 pozīciju bez PVN, EUR:</v>
      </c>
      <c r="D39" s="413">
        <f>D37*D38</f>
        <v>0</v>
      </c>
      <c r="E39" s="414"/>
    </row>
    <row r="40" spans="1:5" x14ac:dyDescent="0.25">
      <c r="A40" s="187"/>
      <c r="B40" s="187"/>
      <c r="C40" s="188" t="s">
        <v>14</v>
      </c>
      <c r="D40" s="415"/>
      <c r="E40" s="415"/>
    </row>
    <row r="41" spans="1:5" x14ac:dyDescent="0.25">
      <c r="A41" s="187"/>
      <c r="B41" s="187"/>
      <c r="C41" s="188" t="s">
        <v>15</v>
      </c>
      <c r="D41" s="415"/>
      <c r="E41" s="415"/>
    </row>
    <row r="42" spans="1:5" x14ac:dyDescent="0.25">
      <c r="A42" s="137"/>
      <c r="B42" s="137"/>
      <c r="C42" s="367" t="s">
        <v>13</v>
      </c>
      <c r="D42" s="367"/>
      <c r="E42" s="367"/>
    </row>
    <row r="43" spans="1:5" x14ac:dyDescent="0.25">
      <c r="A43" s="189" t="s">
        <v>512</v>
      </c>
      <c r="B43" s="153">
        <v>3.1</v>
      </c>
      <c r="C43" s="182" t="s">
        <v>761</v>
      </c>
      <c r="D43" s="75"/>
      <c r="E43" s="76"/>
    </row>
    <row r="44" spans="1:5" x14ac:dyDescent="0.25">
      <c r="A44" s="189" t="s">
        <v>512</v>
      </c>
      <c r="B44" s="153">
        <v>3.2</v>
      </c>
      <c r="C44" s="190" t="s">
        <v>748</v>
      </c>
      <c r="D44" s="75"/>
      <c r="E44" s="76"/>
    </row>
    <row r="45" spans="1:5" x14ac:dyDescent="0.25">
      <c r="A45" s="189" t="s">
        <v>512</v>
      </c>
      <c r="B45" s="153">
        <v>3.3</v>
      </c>
      <c r="C45" s="182" t="s">
        <v>762</v>
      </c>
      <c r="D45" s="75"/>
      <c r="E45" s="76"/>
    </row>
    <row r="46" spans="1:5" x14ac:dyDescent="0.25">
      <c r="A46" s="189" t="s">
        <v>512</v>
      </c>
      <c r="B46" s="153">
        <v>3.4</v>
      </c>
      <c r="C46" s="182" t="s">
        <v>750</v>
      </c>
      <c r="D46" s="75"/>
      <c r="E46" s="76"/>
    </row>
    <row r="47" spans="1:5" x14ac:dyDescent="0.25">
      <c r="A47" s="189" t="s">
        <v>512</v>
      </c>
      <c r="B47" s="153">
        <v>3.5</v>
      </c>
      <c r="C47" s="182" t="s">
        <v>751</v>
      </c>
      <c r="D47" s="75"/>
      <c r="E47" s="76"/>
    </row>
    <row r="48" spans="1:5" x14ac:dyDescent="0.25">
      <c r="A48" s="406">
        <v>30.4</v>
      </c>
      <c r="B48" s="406"/>
      <c r="C48" s="119" t="s">
        <v>763</v>
      </c>
      <c r="D48" s="410"/>
      <c r="E48" s="410"/>
    </row>
    <row r="49" spans="1:5" x14ac:dyDescent="0.25">
      <c r="A49" s="137"/>
      <c r="B49" s="137"/>
      <c r="C49" s="85" t="str">
        <f>CONCATENATE("Cena par ",A48," pozīciju bez PVN, EUR:")</f>
        <v>Cena par 30.4 pozīciju bez PVN, EUR:</v>
      </c>
      <c r="D49" s="413">
        <f>SUMPRODUCT(D66:D71,E66:E71)</f>
        <v>0</v>
      </c>
      <c r="E49" s="414"/>
    </row>
    <row r="50" spans="1:5" x14ac:dyDescent="0.25">
      <c r="A50" s="187"/>
      <c r="B50" s="187"/>
      <c r="C50" s="188" t="s">
        <v>14</v>
      </c>
      <c r="D50" s="415"/>
      <c r="E50" s="415"/>
    </row>
    <row r="51" spans="1:5" x14ac:dyDescent="0.25">
      <c r="A51" s="187"/>
      <c r="B51" s="187"/>
      <c r="C51" s="188" t="s">
        <v>15</v>
      </c>
      <c r="D51" s="415"/>
      <c r="E51" s="415"/>
    </row>
    <row r="52" spans="1:5" x14ac:dyDescent="0.25">
      <c r="A52" s="137"/>
      <c r="B52" s="137"/>
      <c r="C52" s="367" t="s">
        <v>13</v>
      </c>
      <c r="D52" s="367"/>
      <c r="E52" s="367"/>
    </row>
    <row r="53" spans="1:5" x14ac:dyDescent="0.25">
      <c r="A53" s="189" t="s">
        <v>512</v>
      </c>
      <c r="B53" s="191">
        <v>4.0999999999999996</v>
      </c>
      <c r="C53" s="182" t="s">
        <v>763</v>
      </c>
      <c r="D53" s="75"/>
      <c r="E53" s="76"/>
    </row>
    <row r="54" spans="1:5" x14ac:dyDescent="0.25">
      <c r="A54" s="189" t="s">
        <v>512</v>
      </c>
      <c r="B54" s="153">
        <v>4.2</v>
      </c>
      <c r="C54" s="190" t="s">
        <v>753</v>
      </c>
      <c r="D54" s="75"/>
      <c r="E54" s="76"/>
    </row>
    <row r="55" spans="1:5" x14ac:dyDescent="0.25">
      <c r="A55" s="189" t="s">
        <v>512</v>
      </c>
      <c r="B55" s="191">
        <v>4.3</v>
      </c>
      <c r="C55" s="182" t="s">
        <v>754</v>
      </c>
      <c r="D55" s="75"/>
      <c r="E55" s="76"/>
    </row>
    <row r="56" spans="1:5" x14ac:dyDescent="0.25">
      <c r="A56" s="189" t="s">
        <v>512</v>
      </c>
      <c r="B56" s="153">
        <v>4.4000000000000004</v>
      </c>
      <c r="C56" s="182" t="s">
        <v>764</v>
      </c>
      <c r="D56" s="75"/>
      <c r="E56" s="76"/>
    </row>
    <row r="57" spans="1:5" ht="25.5" x14ac:dyDescent="0.25">
      <c r="A57" s="189" t="s">
        <v>512</v>
      </c>
      <c r="B57" s="191">
        <v>4.5</v>
      </c>
      <c r="C57" s="182" t="s">
        <v>765</v>
      </c>
      <c r="D57" s="75"/>
      <c r="E57" s="76"/>
    </row>
    <row r="58" spans="1:5" x14ac:dyDescent="0.25">
      <c r="A58" s="189" t="s">
        <v>512</v>
      </c>
      <c r="B58" s="153">
        <v>4.5999999999999996</v>
      </c>
      <c r="C58" s="182" t="s">
        <v>57</v>
      </c>
      <c r="D58" s="75"/>
      <c r="E58" s="76"/>
    </row>
    <row r="59" spans="1:5" ht="25.5" x14ac:dyDescent="0.25">
      <c r="A59" s="189" t="s">
        <v>512</v>
      </c>
      <c r="B59" s="191">
        <v>4.7</v>
      </c>
      <c r="C59" s="141" t="s">
        <v>766</v>
      </c>
      <c r="D59" s="75"/>
      <c r="E59" s="76"/>
    </row>
    <row r="60" spans="1:5" x14ac:dyDescent="0.25">
      <c r="A60" s="189" t="s">
        <v>512</v>
      </c>
      <c r="B60" s="153">
        <v>4.8</v>
      </c>
      <c r="C60" s="141" t="s">
        <v>767</v>
      </c>
      <c r="D60" s="75"/>
      <c r="E60" s="76"/>
    </row>
    <row r="61" spans="1:5" ht="25.5" x14ac:dyDescent="0.25">
      <c r="A61" s="189" t="s">
        <v>512</v>
      </c>
      <c r="B61" s="191">
        <v>4.9000000000000004</v>
      </c>
      <c r="C61" s="141" t="s">
        <v>768</v>
      </c>
      <c r="D61" s="75"/>
      <c r="E61" s="76"/>
    </row>
    <row r="62" spans="1:5" ht="25.5" x14ac:dyDescent="0.25">
      <c r="A62" s="189" t="s">
        <v>512</v>
      </c>
      <c r="B62" s="185">
        <v>4.0999999999999996</v>
      </c>
      <c r="C62" s="141" t="s">
        <v>769</v>
      </c>
      <c r="D62" s="75"/>
      <c r="E62" s="76"/>
    </row>
    <row r="63" spans="1:5" ht="25.5" x14ac:dyDescent="0.25">
      <c r="A63" s="189" t="s">
        <v>512</v>
      </c>
      <c r="B63" s="191">
        <v>4.1100000000000003</v>
      </c>
      <c r="C63" s="141" t="s">
        <v>770</v>
      </c>
      <c r="D63" s="75"/>
      <c r="E63" s="76"/>
    </row>
    <row r="64" spans="1:5" ht="25.5" x14ac:dyDescent="0.25">
      <c r="A64" s="189" t="s">
        <v>512</v>
      </c>
      <c r="B64" s="185">
        <v>4.12</v>
      </c>
      <c r="C64" s="141" t="s">
        <v>771</v>
      </c>
      <c r="D64" s="75"/>
      <c r="E64" s="76"/>
    </row>
    <row r="65" spans="1:5" ht="38.25" x14ac:dyDescent="0.25">
      <c r="A65" s="137"/>
      <c r="B65" s="137"/>
      <c r="C65" s="66" t="s">
        <v>57</v>
      </c>
      <c r="D65" s="55" t="s">
        <v>48</v>
      </c>
      <c r="E65" s="55" t="s">
        <v>56</v>
      </c>
    </row>
    <row r="66" spans="1:5" ht="25.5" x14ac:dyDescent="0.25">
      <c r="A66" s="189" t="s">
        <v>512</v>
      </c>
      <c r="B66" s="153">
        <v>4.13</v>
      </c>
      <c r="C66" s="141" t="s">
        <v>766</v>
      </c>
      <c r="D66" s="142">
        <v>30</v>
      </c>
      <c r="E66" s="76"/>
    </row>
    <row r="67" spans="1:5" x14ac:dyDescent="0.25">
      <c r="A67" s="189" t="s">
        <v>512</v>
      </c>
      <c r="B67" s="153">
        <v>4.1399999999999997</v>
      </c>
      <c r="C67" s="141" t="s">
        <v>767</v>
      </c>
      <c r="D67" s="142">
        <v>30</v>
      </c>
      <c r="E67" s="76"/>
    </row>
    <row r="68" spans="1:5" ht="25.5" x14ac:dyDescent="0.25">
      <c r="A68" s="189" t="s">
        <v>512</v>
      </c>
      <c r="B68" s="153">
        <v>4.1500000000000004</v>
      </c>
      <c r="C68" s="141" t="s">
        <v>768</v>
      </c>
      <c r="D68" s="142">
        <v>30</v>
      </c>
      <c r="E68" s="76"/>
    </row>
    <row r="69" spans="1:5" ht="25.5" x14ac:dyDescent="0.25">
      <c r="A69" s="189" t="s">
        <v>512</v>
      </c>
      <c r="B69" s="153">
        <v>4.16</v>
      </c>
      <c r="C69" s="141" t="s">
        <v>769</v>
      </c>
      <c r="D69" s="142">
        <v>30</v>
      </c>
      <c r="E69" s="76"/>
    </row>
    <row r="70" spans="1:5" ht="25.5" x14ac:dyDescent="0.25">
      <c r="A70" s="189" t="s">
        <v>512</v>
      </c>
      <c r="B70" s="153">
        <v>4.17</v>
      </c>
      <c r="C70" s="141" t="s">
        <v>770</v>
      </c>
      <c r="D70" s="142">
        <v>30</v>
      </c>
      <c r="E70" s="76"/>
    </row>
    <row r="71" spans="1:5" ht="25.5" x14ac:dyDescent="0.25">
      <c r="A71" s="189" t="s">
        <v>512</v>
      </c>
      <c r="B71" s="153">
        <v>4.18</v>
      </c>
      <c r="C71" s="141" t="s">
        <v>771</v>
      </c>
      <c r="D71" s="142">
        <v>30</v>
      </c>
      <c r="E71" s="76"/>
    </row>
    <row r="72" spans="1:5" x14ac:dyDescent="0.25">
      <c r="A72" s="416" t="s">
        <v>825</v>
      </c>
      <c r="B72" s="410"/>
      <c r="C72" s="119" t="s">
        <v>369</v>
      </c>
      <c r="D72" s="410"/>
      <c r="E72" s="410"/>
    </row>
    <row r="73" spans="1:5" x14ac:dyDescent="0.25">
      <c r="A73" s="184"/>
      <c r="B73" s="184"/>
      <c r="C73" s="157" t="s">
        <v>48</v>
      </c>
      <c r="D73" s="377"/>
      <c r="E73" s="377"/>
    </row>
    <row r="74" spans="1:5" x14ac:dyDescent="0.25">
      <c r="A74" s="184"/>
      <c r="B74" s="184"/>
      <c r="C74" s="157" t="s">
        <v>16</v>
      </c>
      <c r="D74" s="411">
        <v>0</v>
      </c>
      <c r="E74" s="411"/>
    </row>
    <row r="75" spans="1:5" x14ac:dyDescent="0.25">
      <c r="A75" s="137"/>
      <c r="B75" s="137"/>
      <c r="C75" s="33" t="str">
        <f>CONCATENATE("'Cena par ",A72," pozīciju bez PVN, EUR:")</f>
        <v>'Cena par 30.5 pozīciju bez PVN, EUR:</v>
      </c>
      <c r="D75" s="355">
        <f>D73*D74</f>
        <v>0</v>
      </c>
      <c r="E75" s="356"/>
    </row>
    <row r="76" spans="1:5" x14ac:dyDescent="0.25">
      <c r="A76" s="184"/>
      <c r="B76" s="184"/>
      <c r="C76" s="157" t="s">
        <v>14</v>
      </c>
      <c r="D76" s="378"/>
      <c r="E76" s="378"/>
    </row>
    <row r="77" spans="1:5" x14ac:dyDescent="0.25">
      <c r="A77" s="184"/>
      <c r="B77" s="184"/>
      <c r="C77" s="157" t="s">
        <v>15</v>
      </c>
      <c r="D77" s="378"/>
      <c r="E77" s="378"/>
    </row>
    <row r="78" spans="1:5" x14ac:dyDescent="0.25">
      <c r="A78" s="137"/>
      <c r="B78" s="137"/>
      <c r="C78" s="367" t="s">
        <v>13</v>
      </c>
      <c r="D78" s="367"/>
      <c r="E78" s="367"/>
    </row>
    <row r="79" spans="1:5" x14ac:dyDescent="0.25">
      <c r="A79" s="189" t="s">
        <v>512</v>
      </c>
      <c r="B79" s="191">
        <v>5.0999999999999996</v>
      </c>
      <c r="C79" s="182" t="s">
        <v>775</v>
      </c>
      <c r="D79" s="75"/>
      <c r="E79" s="76"/>
    </row>
    <row r="80" spans="1:5" x14ac:dyDescent="0.25">
      <c r="A80" s="189" t="s">
        <v>512</v>
      </c>
      <c r="B80" s="191">
        <v>5.2</v>
      </c>
      <c r="C80" s="182" t="s">
        <v>69</v>
      </c>
      <c r="D80" s="75"/>
      <c r="E80" s="76"/>
    </row>
    <row r="81" spans="1:5" x14ac:dyDescent="0.25">
      <c r="A81" s="189" t="s">
        <v>512</v>
      </c>
      <c r="B81" s="191">
        <v>5.3</v>
      </c>
      <c r="C81" s="182" t="s">
        <v>776</v>
      </c>
      <c r="D81" s="75"/>
      <c r="E81" s="76"/>
    </row>
    <row r="82" spans="1:5" ht="25.5" x14ac:dyDescent="0.25">
      <c r="A82" s="189" t="s">
        <v>512</v>
      </c>
      <c r="B82" s="191">
        <v>5.4</v>
      </c>
      <c r="C82" s="182" t="s">
        <v>777</v>
      </c>
      <c r="D82" s="75"/>
      <c r="E82" s="76"/>
    </row>
    <row r="83" spans="1:5" x14ac:dyDescent="0.25">
      <c r="A83" s="189" t="s">
        <v>512</v>
      </c>
      <c r="B83" s="191">
        <v>5.5</v>
      </c>
      <c r="C83" s="182" t="s">
        <v>778</v>
      </c>
      <c r="D83" s="75"/>
      <c r="E83" s="76"/>
    </row>
    <row r="84" spans="1:5" x14ac:dyDescent="0.25">
      <c r="A84" s="189" t="s">
        <v>512</v>
      </c>
      <c r="B84" s="191">
        <v>5.6</v>
      </c>
      <c r="C84" s="182" t="s">
        <v>779</v>
      </c>
      <c r="D84" s="75"/>
      <c r="E84" s="76"/>
    </row>
    <row r="85" spans="1:5" x14ac:dyDescent="0.25">
      <c r="A85" s="189" t="s">
        <v>512</v>
      </c>
      <c r="B85" s="191">
        <v>5.7</v>
      </c>
      <c r="C85" s="182" t="s">
        <v>57</v>
      </c>
      <c r="D85" s="75"/>
      <c r="E85" s="76"/>
    </row>
    <row r="86" spans="1:5" x14ac:dyDescent="0.25">
      <c r="A86" s="189" t="s">
        <v>512</v>
      </c>
      <c r="B86" s="191">
        <v>5.8</v>
      </c>
      <c r="C86" s="182" t="s">
        <v>780</v>
      </c>
      <c r="D86" s="75"/>
      <c r="E86" s="76"/>
    </row>
    <row r="87" spans="1:5" x14ac:dyDescent="0.25">
      <c r="A87" s="189" t="s">
        <v>512</v>
      </c>
      <c r="B87" s="191">
        <v>5.9</v>
      </c>
      <c r="C87" s="182" t="s">
        <v>819</v>
      </c>
      <c r="D87" s="75"/>
      <c r="E87" s="76"/>
    </row>
    <row r="88" spans="1:5" x14ac:dyDescent="0.25">
      <c r="A88" s="189" t="s">
        <v>512</v>
      </c>
      <c r="B88" s="185">
        <v>5.0999999999999996</v>
      </c>
      <c r="C88" s="182" t="s">
        <v>820</v>
      </c>
      <c r="D88" s="75"/>
      <c r="E88" s="76"/>
    </row>
    <row r="89" spans="1:5" ht="38.25" x14ac:dyDescent="0.25">
      <c r="A89" s="137"/>
      <c r="B89" s="137"/>
      <c r="C89" s="66" t="s">
        <v>57</v>
      </c>
      <c r="D89" s="55" t="s">
        <v>48</v>
      </c>
      <c r="E89" s="55" t="s">
        <v>56</v>
      </c>
    </row>
    <row r="90" spans="1:5" x14ac:dyDescent="0.25">
      <c r="A90" s="189" t="s">
        <v>512</v>
      </c>
      <c r="B90" s="153">
        <v>5.1100000000000003</v>
      </c>
      <c r="C90" s="182" t="s">
        <v>780</v>
      </c>
      <c r="D90" s="75">
        <v>10</v>
      </c>
      <c r="E90" s="76"/>
    </row>
    <row r="91" spans="1:5" x14ac:dyDescent="0.25">
      <c r="A91" s="189" t="s">
        <v>512</v>
      </c>
      <c r="B91" s="153">
        <v>5.12</v>
      </c>
      <c r="C91" s="182" t="s">
        <v>819</v>
      </c>
      <c r="D91" s="75">
        <v>10</v>
      </c>
      <c r="E91" s="76"/>
    </row>
    <row r="92" spans="1:5" x14ac:dyDescent="0.25">
      <c r="A92" s="189" t="s">
        <v>512</v>
      </c>
      <c r="B92" s="153">
        <v>5.13</v>
      </c>
      <c r="C92" s="182" t="s">
        <v>820</v>
      </c>
      <c r="D92" s="75">
        <v>10</v>
      </c>
      <c r="E92" s="76"/>
    </row>
    <row r="93" spans="1:5" x14ac:dyDescent="0.25">
      <c r="A93" s="406" t="s">
        <v>826</v>
      </c>
      <c r="B93" s="410"/>
      <c r="C93" s="119" t="s">
        <v>781</v>
      </c>
      <c r="D93" s="410"/>
      <c r="E93" s="410"/>
    </row>
    <row r="94" spans="1:5" x14ac:dyDescent="0.25">
      <c r="A94" s="412"/>
      <c r="B94" s="412"/>
      <c r="C94" s="157" t="s">
        <v>48</v>
      </c>
      <c r="D94" s="377">
        <v>50</v>
      </c>
      <c r="E94" s="377"/>
    </row>
    <row r="95" spans="1:5" x14ac:dyDescent="0.25">
      <c r="A95" s="412"/>
      <c r="B95" s="412"/>
      <c r="C95" s="157" t="s">
        <v>16</v>
      </c>
      <c r="D95" s="411">
        <v>0</v>
      </c>
      <c r="E95" s="411"/>
    </row>
    <row r="96" spans="1:5" x14ac:dyDescent="0.25">
      <c r="A96" s="137"/>
      <c r="B96" s="137"/>
      <c r="C96" s="33" t="str">
        <f>CONCATENATE("'Cena par ",A93," pozīciju bez PVN, EUR:")</f>
        <v>'Cena par 30.6 pozīciju bez PVN, EUR:</v>
      </c>
      <c r="D96" s="355"/>
      <c r="E96" s="356"/>
    </row>
    <row r="97" spans="1:5" x14ac:dyDescent="0.25">
      <c r="A97" s="412"/>
      <c r="B97" s="412"/>
      <c r="C97" s="157" t="s">
        <v>14</v>
      </c>
      <c r="D97" s="378"/>
      <c r="E97" s="378"/>
    </row>
    <row r="98" spans="1:5" x14ac:dyDescent="0.25">
      <c r="A98" s="412"/>
      <c r="B98" s="412"/>
      <c r="C98" s="157" t="s">
        <v>15</v>
      </c>
      <c r="D98" s="378"/>
      <c r="E98" s="378"/>
    </row>
    <row r="99" spans="1:5" x14ac:dyDescent="0.25">
      <c r="A99" s="137"/>
      <c r="B99" s="137"/>
      <c r="C99" s="367" t="s">
        <v>13</v>
      </c>
      <c r="D99" s="367"/>
      <c r="E99" s="367"/>
    </row>
    <row r="100" spans="1:5" x14ac:dyDescent="0.25">
      <c r="A100" s="189" t="s">
        <v>512</v>
      </c>
      <c r="B100" s="153">
        <v>6.1</v>
      </c>
      <c r="C100" s="182" t="s">
        <v>413</v>
      </c>
      <c r="D100" s="75"/>
      <c r="E100" s="76"/>
    </row>
    <row r="101" spans="1:5" x14ac:dyDescent="0.25">
      <c r="A101" s="189" t="s">
        <v>512</v>
      </c>
      <c r="B101" s="153">
        <v>6.2</v>
      </c>
      <c r="C101" s="182" t="s">
        <v>782</v>
      </c>
      <c r="D101" s="75"/>
      <c r="E101" s="76"/>
    </row>
    <row r="102" spans="1:5" x14ac:dyDescent="0.25">
      <c r="A102" s="189" t="s">
        <v>512</v>
      </c>
      <c r="B102" s="153">
        <v>6.3</v>
      </c>
      <c r="C102" s="182" t="s">
        <v>783</v>
      </c>
      <c r="D102" s="75"/>
      <c r="E102" s="76"/>
    </row>
    <row r="103" spans="1:5" x14ac:dyDescent="0.25">
      <c r="A103" s="189" t="s">
        <v>512</v>
      </c>
      <c r="B103" s="153">
        <v>6.4</v>
      </c>
      <c r="C103" s="182" t="s">
        <v>621</v>
      </c>
      <c r="D103" s="75"/>
      <c r="E103" s="76"/>
    </row>
    <row r="104" spans="1:5" x14ac:dyDescent="0.25">
      <c r="A104" s="189" t="s">
        <v>512</v>
      </c>
      <c r="B104" s="153">
        <v>6.5</v>
      </c>
      <c r="C104" s="182" t="s">
        <v>357</v>
      </c>
      <c r="D104" s="75"/>
      <c r="E104" s="76"/>
    </row>
    <row r="105" spans="1:5" x14ac:dyDescent="0.25">
      <c r="A105" s="189" t="s">
        <v>512</v>
      </c>
      <c r="B105" s="153">
        <v>6.6</v>
      </c>
      <c r="C105" s="182" t="s">
        <v>774</v>
      </c>
      <c r="D105" s="75"/>
      <c r="E105" s="76"/>
    </row>
    <row r="106" spans="1:5" x14ac:dyDescent="0.25">
      <c r="A106" s="410" t="s">
        <v>827</v>
      </c>
      <c r="B106" s="410"/>
      <c r="C106" s="119" t="s">
        <v>784</v>
      </c>
      <c r="D106" s="410"/>
      <c r="E106" s="410"/>
    </row>
    <row r="107" spans="1:5" x14ac:dyDescent="0.25">
      <c r="A107" s="184"/>
      <c r="B107" s="184"/>
      <c r="C107" s="157" t="s">
        <v>48</v>
      </c>
      <c r="D107" s="377">
        <v>50</v>
      </c>
      <c r="E107" s="377"/>
    </row>
    <row r="108" spans="1:5" x14ac:dyDescent="0.25">
      <c r="A108" s="184"/>
      <c r="B108" s="184"/>
      <c r="C108" s="157" t="s">
        <v>16</v>
      </c>
      <c r="D108" s="411">
        <v>0</v>
      </c>
      <c r="E108" s="411"/>
    </row>
    <row r="109" spans="1:5" x14ac:dyDescent="0.25">
      <c r="A109" s="137"/>
      <c r="B109" s="137"/>
      <c r="C109" s="33" t="str">
        <f>CONCATENATE("'Cena par ",A106," pozīciju bez PVN, EUR:")</f>
        <v>'Cena par 30.7. pozīciju bez PVN, EUR:</v>
      </c>
      <c r="D109" s="355"/>
      <c r="E109" s="356"/>
    </row>
    <row r="110" spans="1:5" x14ac:dyDescent="0.25">
      <c r="A110" s="184"/>
      <c r="B110" s="184"/>
      <c r="C110" s="157" t="s">
        <v>14</v>
      </c>
      <c r="D110" s="378"/>
      <c r="E110" s="378"/>
    </row>
    <row r="111" spans="1:5" x14ac:dyDescent="0.25">
      <c r="A111" s="184"/>
      <c r="B111" s="184"/>
      <c r="C111" s="157" t="s">
        <v>15</v>
      </c>
      <c r="D111" s="378"/>
      <c r="E111" s="378"/>
    </row>
    <row r="112" spans="1:5" x14ac:dyDescent="0.25">
      <c r="A112" s="137"/>
      <c r="B112" s="137"/>
      <c r="C112" s="367" t="s">
        <v>13</v>
      </c>
      <c r="D112" s="367"/>
      <c r="E112" s="367"/>
    </row>
    <row r="113" spans="1:5" ht="25.5" x14ac:dyDescent="0.25">
      <c r="A113" s="189" t="s">
        <v>512</v>
      </c>
      <c r="B113" s="153">
        <v>7.1</v>
      </c>
      <c r="C113" s="182" t="s">
        <v>801</v>
      </c>
      <c r="D113" s="75"/>
      <c r="E113" s="76"/>
    </row>
    <row r="114" spans="1:5" x14ac:dyDescent="0.25">
      <c r="A114" s="189" t="s">
        <v>512</v>
      </c>
      <c r="B114" s="153">
        <v>7.2</v>
      </c>
      <c r="C114" s="182" t="s">
        <v>69</v>
      </c>
      <c r="D114" s="75"/>
      <c r="E114" s="76"/>
    </row>
    <row r="115" spans="1:5" x14ac:dyDescent="0.25">
      <c r="A115" s="189" t="s">
        <v>512</v>
      </c>
      <c r="B115" s="153">
        <v>7.3</v>
      </c>
      <c r="C115" s="182" t="s">
        <v>799</v>
      </c>
      <c r="D115" s="75"/>
      <c r="E115" s="76"/>
    </row>
    <row r="116" spans="1:5" x14ac:dyDescent="0.25">
      <c r="A116" s="189" t="s">
        <v>512</v>
      </c>
      <c r="B116" s="153">
        <v>7.4</v>
      </c>
      <c r="C116" s="182" t="s">
        <v>798</v>
      </c>
      <c r="D116" s="75"/>
      <c r="E116" s="76"/>
    </row>
    <row r="117" spans="1:5" x14ac:dyDescent="0.25">
      <c r="A117" s="189" t="s">
        <v>512</v>
      </c>
      <c r="B117" s="153">
        <v>7.5</v>
      </c>
      <c r="C117" s="182" t="s">
        <v>800</v>
      </c>
      <c r="D117" s="75"/>
      <c r="E117" s="76"/>
    </row>
    <row r="118" spans="1:5" x14ac:dyDescent="0.25">
      <c r="A118" s="189" t="s">
        <v>512</v>
      </c>
      <c r="B118" s="153">
        <v>7.6</v>
      </c>
      <c r="C118" s="182" t="s">
        <v>785</v>
      </c>
      <c r="D118" s="75"/>
      <c r="E118" s="76"/>
    </row>
    <row r="119" spans="1:5" x14ac:dyDescent="0.25">
      <c r="A119" s="406" t="s">
        <v>828</v>
      </c>
      <c r="B119" s="410"/>
      <c r="C119" s="119" t="s">
        <v>794</v>
      </c>
      <c r="D119" s="410"/>
      <c r="E119" s="410"/>
    </row>
    <row r="120" spans="1:5" x14ac:dyDescent="0.25">
      <c r="A120" s="137"/>
      <c r="B120" s="137"/>
      <c r="C120" s="33" t="str">
        <f>CONCATENATE("'Cena par ",A119," pozīciju bez PVN, EUR:")</f>
        <v>'Cena par 30.8. pozīciju bez PVN, EUR:</v>
      </c>
      <c r="D120" s="355"/>
      <c r="E120" s="356"/>
    </row>
    <row r="121" spans="1:5" x14ac:dyDescent="0.25">
      <c r="A121" s="184"/>
      <c r="B121" s="184"/>
      <c r="C121" s="157" t="s">
        <v>14</v>
      </c>
      <c r="D121" s="378"/>
      <c r="E121" s="378"/>
    </row>
    <row r="122" spans="1:5" x14ac:dyDescent="0.25">
      <c r="A122" s="184"/>
      <c r="B122" s="184"/>
      <c r="C122" s="157" t="s">
        <v>15</v>
      </c>
      <c r="D122" s="378"/>
      <c r="E122" s="378"/>
    </row>
    <row r="123" spans="1:5" x14ac:dyDescent="0.25">
      <c r="A123" s="137"/>
      <c r="B123" s="137"/>
      <c r="C123" s="367" t="s">
        <v>13</v>
      </c>
      <c r="D123" s="367"/>
      <c r="E123" s="367"/>
    </row>
    <row r="124" spans="1:5" x14ac:dyDescent="0.25">
      <c r="A124" s="189" t="s">
        <v>512</v>
      </c>
      <c r="B124" s="153">
        <v>8.1</v>
      </c>
      <c r="C124" s="182" t="s">
        <v>786</v>
      </c>
      <c r="D124" s="75"/>
      <c r="E124" s="76"/>
    </row>
    <row r="125" spans="1:5" ht="25.5" x14ac:dyDescent="0.25">
      <c r="A125" s="189" t="s">
        <v>512</v>
      </c>
      <c r="B125" s="153">
        <v>8.1999999999999993</v>
      </c>
      <c r="C125" s="182" t="s">
        <v>787</v>
      </c>
      <c r="D125" s="75"/>
      <c r="E125" s="76"/>
    </row>
    <row r="126" spans="1:5" x14ac:dyDescent="0.25">
      <c r="A126" s="189" t="s">
        <v>512</v>
      </c>
      <c r="B126" s="153">
        <v>8.3000000000000007</v>
      </c>
      <c r="C126" s="182" t="s">
        <v>788</v>
      </c>
      <c r="D126" s="75"/>
      <c r="E126" s="76"/>
    </row>
    <row r="127" spans="1:5" ht="38.25" x14ac:dyDescent="0.25">
      <c r="A127" s="189" t="s">
        <v>512</v>
      </c>
      <c r="B127" s="153">
        <v>8.4</v>
      </c>
      <c r="C127" s="182" t="s">
        <v>789</v>
      </c>
      <c r="D127" s="75"/>
      <c r="E127" s="76"/>
    </row>
    <row r="128" spans="1:5" x14ac:dyDescent="0.25">
      <c r="A128" s="189" t="s">
        <v>512</v>
      </c>
      <c r="B128" s="153">
        <v>8.5</v>
      </c>
      <c r="C128" s="182" t="s">
        <v>790</v>
      </c>
      <c r="D128" s="75"/>
      <c r="E128" s="76"/>
    </row>
    <row r="129" spans="1:5" x14ac:dyDescent="0.25">
      <c r="A129" s="189" t="s">
        <v>512</v>
      </c>
      <c r="B129" s="153">
        <v>8.6</v>
      </c>
      <c r="C129" s="182" t="s">
        <v>57</v>
      </c>
      <c r="D129" s="75"/>
      <c r="E129" s="76"/>
    </row>
    <row r="130" spans="1:5" x14ac:dyDescent="0.25">
      <c r="A130" s="189" t="s">
        <v>512</v>
      </c>
      <c r="B130" s="153">
        <v>8.6999999999999993</v>
      </c>
      <c r="C130" s="182" t="s">
        <v>772</v>
      </c>
      <c r="D130" s="75"/>
      <c r="E130" s="76"/>
    </row>
    <row r="131" spans="1:5" x14ac:dyDescent="0.25">
      <c r="A131" s="189" t="s">
        <v>512</v>
      </c>
      <c r="B131" s="153">
        <v>8.8000000000000007</v>
      </c>
      <c r="C131" s="182" t="s">
        <v>791</v>
      </c>
      <c r="D131" s="75"/>
      <c r="E131" s="76"/>
    </row>
    <row r="132" spans="1:5" x14ac:dyDescent="0.25">
      <c r="A132" s="189" t="s">
        <v>512</v>
      </c>
      <c r="B132" s="153">
        <v>8.9</v>
      </c>
      <c r="C132" s="182" t="s">
        <v>773</v>
      </c>
      <c r="D132" s="75"/>
      <c r="E132" s="76"/>
    </row>
    <row r="133" spans="1:5" x14ac:dyDescent="0.25">
      <c r="A133" s="189" t="s">
        <v>512</v>
      </c>
      <c r="B133" s="185">
        <v>8.1</v>
      </c>
      <c r="C133" s="182" t="s">
        <v>792</v>
      </c>
      <c r="D133" s="75"/>
      <c r="E133" s="76"/>
    </row>
    <row r="134" spans="1:5" x14ac:dyDescent="0.25">
      <c r="A134" s="189" t="s">
        <v>512</v>
      </c>
      <c r="B134" s="153">
        <v>8.11</v>
      </c>
      <c r="C134" s="182" t="s">
        <v>793</v>
      </c>
      <c r="D134" s="75"/>
      <c r="E134" s="76"/>
    </row>
    <row r="135" spans="1:5" ht="38.25" x14ac:dyDescent="0.25">
      <c r="A135" s="137"/>
      <c r="B135" s="137"/>
      <c r="C135" s="66" t="s">
        <v>57</v>
      </c>
      <c r="D135" s="55" t="s">
        <v>48</v>
      </c>
      <c r="E135" s="55" t="s">
        <v>56</v>
      </c>
    </row>
    <row r="136" spans="1:5" x14ac:dyDescent="0.25">
      <c r="A136" s="189" t="s">
        <v>512</v>
      </c>
      <c r="B136" s="153">
        <v>8.1199999999999992</v>
      </c>
      <c r="C136" s="182" t="s">
        <v>772</v>
      </c>
      <c r="D136" s="75">
        <v>15</v>
      </c>
      <c r="E136" s="76"/>
    </row>
    <row r="137" spans="1:5" x14ac:dyDescent="0.25">
      <c r="A137" s="189" t="s">
        <v>512</v>
      </c>
      <c r="B137" s="153">
        <v>8.1300000000000008</v>
      </c>
      <c r="C137" s="182" t="s">
        <v>791</v>
      </c>
      <c r="D137" s="75">
        <v>15</v>
      </c>
      <c r="E137" s="76"/>
    </row>
    <row r="138" spans="1:5" x14ac:dyDescent="0.25">
      <c r="A138" s="189" t="s">
        <v>512</v>
      </c>
      <c r="B138" s="153">
        <v>8.14</v>
      </c>
      <c r="C138" s="182" t="s">
        <v>773</v>
      </c>
      <c r="D138" s="75">
        <v>15</v>
      </c>
      <c r="E138" s="76"/>
    </row>
    <row r="139" spans="1:5" x14ac:dyDescent="0.25">
      <c r="A139" s="189" t="s">
        <v>512</v>
      </c>
      <c r="B139" s="153">
        <v>8.15</v>
      </c>
      <c r="C139" s="182" t="s">
        <v>792</v>
      </c>
      <c r="D139" s="75">
        <v>15</v>
      </c>
      <c r="E139" s="76"/>
    </row>
    <row r="140" spans="1:5" x14ac:dyDescent="0.25">
      <c r="A140" s="189" t="s">
        <v>512</v>
      </c>
      <c r="B140" s="153">
        <v>8.1600000000000108</v>
      </c>
      <c r="C140" s="182" t="s">
        <v>793</v>
      </c>
      <c r="D140" s="75">
        <v>15</v>
      </c>
      <c r="E140" s="76"/>
    </row>
    <row r="141" spans="1:5" s="1" customFormat="1" x14ac:dyDescent="0.25">
      <c r="A141" s="137"/>
      <c r="B141" s="137"/>
      <c r="C141" s="33" t="str">
        <f>CONCATENATE("'Vērtējamā cena par 30. pozīciju kopā bez PVN, EUR:")</f>
        <v>'Vērtējamā cena par 30. pozīciju kopā bez PVN, EUR:</v>
      </c>
      <c r="D141" s="355"/>
      <c r="E141" s="355"/>
    </row>
  </sheetData>
  <mergeCells count="67">
    <mergeCell ref="A7:B7"/>
    <mergeCell ref="D7:E7"/>
    <mergeCell ref="A1:B1"/>
    <mergeCell ref="D2:E2"/>
    <mergeCell ref="A3:B3"/>
    <mergeCell ref="D3:E3"/>
    <mergeCell ref="D4:E4"/>
    <mergeCell ref="D5:E5"/>
    <mergeCell ref="D6:E6"/>
    <mergeCell ref="D37:E37"/>
    <mergeCell ref="A8:B8"/>
    <mergeCell ref="D8:E8"/>
    <mergeCell ref="C9:E9"/>
    <mergeCell ref="A15:B15"/>
    <mergeCell ref="D15:E15"/>
    <mergeCell ref="D16:E16"/>
    <mergeCell ref="D17:E17"/>
    <mergeCell ref="D18:E18"/>
    <mergeCell ref="C19:E19"/>
    <mergeCell ref="A36:B36"/>
    <mergeCell ref="D36:E36"/>
    <mergeCell ref="A72:B72"/>
    <mergeCell ref="D72:E72"/>
    <mergeCell ref="D38:E38"/>
    <mergeCell ref="D39:E39"/>
    <mergeCell ref="D40:E40"/>
    <mergeCell ref="D41:E41"/>
    <mergeCell ref="C42:E42"/>
    <mergeCell ref="A48:B48"/>
    <mergeCell ref="D48:E48"/>
    <mergeCell ref="C78:E78"/>
    <mergeCell ref="D49:E49"/>
    <mergeCell ref="D50:E50"/>
    <mergeCell ref="D51:E51"/>
    <mergeCell ref="C52:E52"/>
    <mergeCell ref="D73:E73"/>
    <mergeCell ref="D74:E74"/>
    <mergeCell ref="D75:E75"/>
    <mergeCell ref="D76:E76"/>
    <mergeCell ref="D77:E77"/>
    <mergeCell ref="C99:E99"/>
    <mergeCell ref="A93:B93"/>
    <mergeCell ref="D93:E93"/>
    <mergeCell ref="A94:B94"/>
    <mergeCell ref="D94:E94"/>
    <mergeCell ref="A95:B95"/>
    <mergeCell ref="D95:E95"/>
    <mergeCell ref="D96:E96"/>
    <mergeCell ref="A97:B97"/>
    <mergeCell ref="D97:E97"/>
    <mergeCell ref="A98:B98"/>
    <mergeCell ref="D98:E98"/>
    <mergeCell ref="A119:B119"/>
    <mergeCell ref="D119:E119"/>
    <mergeCell ref="D120:E120"/>
    <mergeCell ref="D121:E121"/>
    <mergeCell ref="A106:B106"/>
    <mergeCell ref="D106:E106"/>
    <mergeCell ref="D107:E107"/>
    <mergeCell ref="D108:E108"/>
    <mergeCell ref="D109:E109"/>
    <mergeCell ref="D110:E110"/>
    <mergeCell ref="D122:E122"/>
    <mergeCell ref="C123:E123"/>
    <mergeCell ref="D141:E141"/>
    <mergeCell ref="D111:E111"/>
    <mergeCell ref="C112:E11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28" workbookViewId="0">
      <selection activeCell="D44" sqref="D44"/>
    </sheetView>
  </sheetViews>
  <sheetFormatPr defaultRowHeight="15" x14ac:dyDescent="0.25"/>
  <cols>
    <col min="1" max="2" width="9.140625" style="1"/>
    <col min="3" max="3" width="59.42578125" style="1" customWidth="1"/>
    <col min="4" max="5" width="18.42578125" style="5" customWidth="1"/>
    <col min="6" max="6" width="9.140625" style="196"/>
    <col min="7" max="16384" width="9.140625" style="1"/>
  </cols>
  <sheetData>
    <row r="1" spans="1:5" ht="38.25" x14ac:dyDescent="0.25">
      <c r="A1" s="360" t="s">
        <v>7</v>
      </c>
      <c r="B1" s="361"/>
      <c r="C1" s="79" t="s">
        <v>8</v>
      </c>
      <c r="D1" s="16" t="s">
        <v>19</v>
      </c>
      <c r="E1" s="16" t="s">
        <v>20</v>
      </c>
    </row>
    <row r="2" spans="1:5" x14ac:dyDescent="0.25">
      <c r="A2" s="44" t="s">
        <v>950</v>
      </c>
      <c r="B2" s="109" t="s">
        <v>1182</v>
      </c>
      <c r="C2" s="109" t="s">
        <v>863</v>
      </c>
      <c r="D2" s="368"/>
      <c r="E2" s="369"/>
    </row>
    <row r="3" spans="1:5" x14ac:dyDescent="0.25">
      <c r="A3" s="404">
        <v>31.1</v>
      </c>
      <c r="B3" s="405"/>
      <c r="C3" s="46" t="s">
        <v>224</v>
      </c>
      <c r="D3" s="342"/>
      <c r="E3" s="343"/>
    </row>
    <row r="4" spans="1:5" x14ac:dyDescent="0.25">
      <c r="A4" s="129"/>
      <c r="B4" s="130"/>
      <c r="C4" s="30" t="s">
        <v>62</v>
      </c>
      <c r="D4" s="344">
        <v>100</v>
      </c>
      <c r="E4" s="345"/>
    </row>
    <row r="5" spans="1:5" x14ac:dyDescent="0.25">
      <c r="A5" s="129"/>
      <c r="B5" s="130"/>
      <c r="C5" s="30" t="s">
        <v>806</v>
      </c>
      <c r="D5" s="346">
        <f>SUMPRODUCT(D25:D37,E25:E37)</f>
        <v>0</v>
      </c>
      <c r="E5" s="347"/>
    </row>
    <row r="6" spans="1:5" x14ac:dyDescent="0.25">
      <c r="A6" s="34"/>
      <c r="B6" s="35"/>
      <c r="C6" s="33" t="str">
        <f>CONCATENATE("'Cena par ",A3," pozīciju bez PVN, EUR:")</f>
        <v>'Cena par 31.1 pozīciju bez PVN, EUR:</v>
      </c>
      <c r="D6" s="348">
        <f>D4*D5</f>
        <v>0</v>
      </c>
      <c r="E6" s="349"/>
    </row>
    <row r="7" spans="1:5" x14ac:dyDescent="0.25">
      <c r="A7" s="129"/>
      <c r="B7" s="130"/>
      <c r="C7" s="30" t="s">
        <v>14</v>
      </c>
      <c r="D7" s="332"/>
      <c r="E7" s="333"/>
    </row>
    <row r="8" spans="1:5" x14ac:dyDescent="0.25">
      <c r="A8" s="129"/>
      <c r="B8" s="130"/>
      <c r="C8" s="30" t="s">
        <v>15</v>
      </c>
      <c r="D8" s="332"/>
      <c r="E8" s="333"/>
    </row>
    <row r="9" spans="1:5" x14ac:dyDescent="0.25">
      <c r="A9" s="34"/>
      <c r="B9" s="35"/>
      <c r="C9" s="352" t="s">
        <v>13</v>
      </c>
      <c r="D9" s="353"/>
      <c r="E9" s="354"/>
    </row>
    <row r="10" spans="1:5" x14ac:dyDescent="0.25">
      <c r="A10" s="48" t="s">
        <v>950</v>
      </c>
      <c r="B10" s="136" t="s">
        <v>10</v>
      </c>
      <c r="C10" s="86" t="s">
        <v>225</v>
      </c>
      <c r="D10" s="24"/>
      <c r="E10" s="25"/>
    </row>
    <row r="11" spans="1:5" x14ac:dyDescent="0.25">
      <c r="A11" s="48" t="s">
        <v>950</v>
      </c>
      <c r="B11" s="136" t="s">
        <v>11</v>
      </c>
      <c r="C11" s="78" t="s">
        <v>807</v>
      </c>
      <c r="D11" s="24"/>
      <c r="E11" s="25"/>
    </row>
    <row r="12" spans="1:5" x14ac:dyDescent="0.25">
      <c r="A12" s="48" t="s">
        <v>950</v>
      </c>
      <c r="B12" s="136" t="s">
        <v>12</v>
      </c>
      <c r="C12" s="86" t="s">
        <v>808</v>
      </c>
      <c r="D12" s="24"/>
      <c r="E12" s="25"/>
    </row>
    <row r="13" spans="1:5" x14ac:dyDescent="0.25">
      <c r="A13" s="48" t="s">
        <v>950</v>
      </c>
      <c r="B13" s="136" t="s">
        <v>434</v>
      </c>
      <c r="C13" s="86" t="s">
        <v>809</v>
      </c>
      <c r="D13" s="24"/>
      <c r="E13" s="25"/>
    </row>
    <row r="14" spans="1:5" ht="25.5" x14ac:dyDescent="0.25">
      <c r="A14" s="48" t="s">
        <v>950</v>
      </c>
      <c r="B14" s="136" t="s">
        <v>471</v>
      </c>
      <c r="C14" s="86" t="s">
        <v>810</v>
      </c>
      <c r="D14" s="24"/>
      <c r="E14" s="25"/>
    </row>
    <row r="15" spans="1:5" x14ac:dyDescent="0.25">
      <c r="A15" s="48" t="s">
        <v>950</v>
      </c>
      <c r="B15" s="136" t="s">
        <v>498</v>
      </c>
      <c r="C15" s="86" t="s">
        <v>226</v>
      </c>
      <c r="D15" s="24"/>
      <c r="E15" s="25"/>
    </row>
    <row r="16" spans="1:5" x14ac:dyDescent="0.25">
      <c r="A16" s="48" t="s">
        <v>950</v>
      </c>
      <c r="B16" s="136" t="s">
        <v>499</v>
      </c>
      <c r="C16" s="86" t="s">
        <v>811</v>
      </c>
      <c r="D16" s="24"/>
      <c r="E16" s="25"/>
    </row>
    <row r="17" spans="1:5" ht="25.5" x14ac:dyDescent="0.25">
      <c r="A17" s="48" t="s">
        <v>950</v>
      </c>
      <c r="B17" s="136" t="s">
        <v>500</v>
      </c>
      <c r="C17" s="86" t="s">
        <v>812</v>
      </c>
      <c r="D17" s="24"/>
      <c r="E17" s="25"/>
    </row>
    <row r="18" spans="1:5" x14ac:dyDescent="0.25">
      <c r="A18" s="48" t="s">
        <v>950</v>
      </c>
      <c r="B18" s="136" t="s">
        <v>501</v>
      </c>
      <c r="C18" s="86" t="s">
        <v>813</v>
      </c>
      <c r="D18" s="24"/>
      <c r="E18" s="25"/>
    </row>
    <row r="19" spans="1:5" x14ac:dyDescent="0.25">
      <c r="A19" s="48" t="s">
        <v>950</v>
      </c>
      <c r="B19" s="136" t="s">
        <v>502</v>
      </c>
      <c r="C19" s="86" t="s">
        <v>814</v>
      </c>
      <c r="D19" s="24"/>
      <c r="E19" s="25"/>
    </row>
    <row r="20" spans="1:5" x14ac:dyDescent="0.25">
      <c r="A20" s="48" t="s">
        <v>950</v>
      </c>
      <c r="B20" s="136" t="s">
        <v>503</v>
      </c>
      <c r="C20" s="86" t="s">
        <v>815</v>
      </c>
      <c r="D20" s="24"/>
      <c r="E20" s="25"/>
    </row>
    <row r="21" spans="1:5" ht="25.5" x14ac:dyDescent="0.25">
      <c r="A21" s="48" t="s">
        <v>950</v>
      </c>
      <c r="B21" s="136" t="s">
        <v>504</v>
      </c>
      <c r="C21" s="86" t="s">
        <v>816</v>
      </c>
      <c r="D21" s="24"/>
      <c r="E21" s="25"/>
    </row>
    <row r="22" spans="1:5" ht="25.5" x14ac:dyDescent="0.25">
      <c r="A22" s="48" t="s">
        <v>950</v>
      </c>
      <c r="B22" s="136" t="s">
        <v>506</v>
      </c>
      <c r="C22" s="86" t="s">
        <v>817</v>
      </c>
      <c r="D22" s="24"/>
      <c r="E22" s="25"/>
    </row>
    <row r="23" spans="1:5" x14ac:dyDescent="0.25">
      <c r="A23" s="48" t="s">
        <v>950</v>
      </c>
      <c r="B23" s="136" t="s">
        <v>507</v>
      </c>
      <c r="C23" s="86" t="s">
        <v>818</v>
      </c>
      <c r="D23" s="24"/>
      <c r="E23" s="25"/>
    </row>
    <row r="24" spans="1:5" ht="25.5" x14ac:dyDescent="0.25">
      <c r="A24" s="34"/>
      <c r="B24" s="35"/>
      <c r="C24" s="54" t="s">
        <v>301</v>
      </c>
      <c r="D24" s="55" t="s">
        <v>805</v>
      </c>
      <c r="E24" s="55" t="s">
        <v>836</v>
      </c>
    </row>
    <row r="25" spans="1:5" x14ac:dyDescent="0.25">
      <c r="A25" s="48" t="s">
        <v>950</v>
      </c>
      <c r="B25" s="22">
        <v>1.1499999999999999</v>
      </c>
      <c r="C25" s="86" t="s">
        <v>807</v>
      </c>
      <c r="D25" s="75">
        <v>2</v>
      </c>
      <c r="E25" s="76"/>
    </row>
    <row r="26" spans="1:5" x14ac:dyDescent="0.25">
      <c r="A26" s="48" t="s">
        <v>950</v>
      </c>
      <c r="B26" s="22">
        <v>1.1599999999999999</v>
      </c>
      <c r="C26" s="86" t="s">
        <v>808</v>
      </c>
      <c r="D26" s="75">
        <v>1</v>
      </c>
      <c r="E26" s="76"/>
    </row>
    <row r="27" spans="1:5" x14ac:dyDescent="0.25">
      <c r="A27" s="48" t="s">
        <v>950</v>
      </c>
      <c r="B27" s="22">
        <v>1.17</v>
      </c>
      <c r="C27" s="86" t="s">
        <v>809</v>
      </c>
      <c r="D27" s="75">
        <v>1</v>
      </c>
      <c r="E27" s="76"/>
    </row>
    <row r="28" spans="1:5" ht="25.5" x14ac:dyDescent="0.25">
      <c r="A28" s="48" t="s">
        <v>950</v>
      </c>
      <c r="B28" s="22">
        <v>1.18</v>
      </c>
      <c r="C28" s="86" t="s">
        <v>810</v>
      </c>
      <c r="D28" s="75">
        <v>1</v>
      </c>
      <c r="E28" s="76"/>
    </row>
    <row r="29" spans="1:5" x14ac:dyDescent="0.25">
      <c r="A29" s="48" t="s">
        <v>950</v>
      </c>
      <c r="B29" s="22">
        <v>1.19</v>
      </c>
      <c r="C29" s="86" t="s">
        <v>226</v>
      </c>
      <c r="D29" s="75">
        <v>1</v>
      </c>
      <c r="E29" s="76"/>
    </row>
    <row r="30" spans="1:5" x14ac:dyDescent="0.25">
      <c r="A30" s="48" t="s">
        <v>950</v>
      </c>
      <c r="B30" s="140">
        <v>1.2</v>
      </c>
      <c r="C30" s="86" t="s">
        <v>811</v>
      </c>
      <c r="D30" s="75">
        <v>1</v>
      </c>
      <c r="E30" s="76"/>
    </row>
    <row r="31" spans="1:5" ht="25.5" x14ac:dyDescent="0.25">
      <c r="A31" s="48" t="s">
        <v>950</v>
      </c>
      <c r="B31" s="22">
        <v>1.21</v>
      </c>
      <c r="C31" s="86" t="s">
        <v>812</v>
      </c>
      <c r="D31" s="75">
        <v>1</v>
      </c>
      <c r="E31" s="76"/>
    </row>
    <row r="32" spans="1:5" x14ac:dyDescent="0.25">
      <c r="A32" s="48" t="s">
        <v>950</v>
      </c>
      <c r="B32" s="22">
        <v>1.22</v>
      </c>
      <c r="C32" s="86" t="s">
        <v>813</v>
      </c>
      <c r="D32" s="75">
        <v>1</v>
      </c>
      <c r="E32" s="76"/>
    </row>
    <row r="33" spans="1:5" x14ac:dyDescent="0.25">
      <c r="A33" s="48" t="s">
        <v>950</v>
      </c>
      <c r="B33" s="22">
        <v>1.23</v>
      </c>
      <c r="C33" s="86" t="s">
        <v>814</v>
      </c>
      <c r="D33" s="75">
        <v>1</v>
      </c>
      <c r="E33" s="76"/>
    </row>
    <row r="34" spans="1:5" x14ac:dyDescent="0.25">
      <c r="A34" s="48" t="s">
        <v>950</v>
      </c>
      <c r="B34" s="22">
        <v>1.24</v>
      </c>
      <c r="C34" s="86" t="s">
        <v>815</v>
      </c>
      <c r="D34" s="75">
        <v>1</v>
      </c>
      <c r="E34" s="76"/>
    </row>
    <row r="35" spans="1:5" ht="25.5" x14ac:dyDescent="0.25">
      <c r="A35" s="48" t="s">
        <v>950</v>
      </c>
      <c r="B35" s="22">
        <v>1.25</v>
      </c>
      <c r="C35" s="86" t="s">
        <v>816</v>
      </c>
      <c r="D35" s="75">
        <v>2</v>
      </c>
      <c r="E35" s="76"/>
    </row>
    <row r="36" spans="1:5" ht="25.5" x14ac:dyDescent="0.25">
      <c r="A36" s="48" t="s">
        <v>950</v>
      </c>
      <c r="B36" s="22">
        <v>1.26</v>
      </c>
      <c r="C36" s="86" t="s">
        <v>817</v>
      </c>
      <c r="D36" s="75">
        <v>1</v>
      </c>
      <c r="E36" s="76"/>
    </row>
    <row r="37" spans="1:5" x14ac:dyDescent="0.25">
      <c r="A37" s="48" t="s">
        <v>950</v>
      </c>
      <c r="B37" s="22">
        <v>1.27</v>
      </c>
      <c r="C37" s="86" t="s">
        <v>818</v>
      </c>
      <c r="D37" s="75">
        <v>1</v>
      </c>
      <c r="E37" s="76"/>
    </row>
    <row r="38" spans="1:5" s="134" customFormat="1" x14ac:dyDescent="0.25">
      <c r="A38" s="34"/>
      <c r="B38" s="35"/>
      <c r="C38" s="33" t="str">
        <f>CONCATENATE("'Vērtējamā cena par 31. pozīciju kopā bez PVN, EUR:")</f>
        <v>'Vērtējamā cena par 31. pozīciju kopā bez PVN, EUR:</v>
      </c>
      <c r="D38" s="348"/>
      <c r="E38" s="382"/>
    </row>
  </sheetData>
  <mergeCells count="11">
    <mergeCell ref="D38:E38"/>
    <mergeCell ref="A1:B1"/>
    <mergeCell ref="D2:E2"/>
    <mergeCell ref="A3:B3"/>
    <mergeCell ref="D3:E3"/>
    <mergeCell ref="C9:E9"/>
    <mergeCell ref="D4:E4"/>
    <mergeCell ref="D5:E5"/>
    <mergeCell ref="D6:E6"/>
    <mergeCell ref="D7:E7"/>
    <mergeCell ref="D8:E8"/>
  </mergeCells>
  <pageMargins left="0.7" right="0.7" top="0.75" bottom="0.75" header="0.3" footer="0.3"/>
  <pageSetup paperSize="9" orientation="portrait" horizontalDpi="4294967294" verticalDpi="4294967294"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13" workbookViewId="0">
      <selection activeCell="D45" sqref="D45"/>
    </sheetView>
  </sheetViews>
  <sheetFormatPr defaultRowHeight="15" x14ac:dyDescent="0.25"/>
  <cols>
    <col min="1" max="2" width="9.140625" style="134"/>
    <col min="3" max="3" width="64.28515625" style="134" customWidth="1"/>
    <col min="4" max="5" width="21" style="164" customWidth="1"/>
    <col min="6" max="16384" width="9.140625" style="134"/>
  </cols>
  <sheetData>
    <row r="1" spans="1:5" ht="25.5" x14ac:dyDescent="0.25">
      <c r="A1" s="365" t="s">
        <v>7</v>
      </c>
      <c r="B1" s="365"/>
      <c r="C1" s="79" t="s">
        <v>8</v>
      </c>
      <c r="D1" s="79" t="s">
        <v>19</v>
      </c>
      <c r="E1" s="79" t="s">
        <v>20</v>
      </c>
    </row>
    <row r="2" spans="1:5" x14ac:dyDescent="0.25">
      <c r="A2" s="44" t="s">
        <v>566</v>
      </c>
      <c r="B2" s="109" t="s">
        <v>1182</v>
      </c>
      <c r="C2" s="110" t="s">
        <v>345</v>
      </c>
      <c r="D2" s="368"/>
      <c r="E2" s="369"/>
    </row>
    <row r="3" spans="1:5" x14ac:dyDescent="0.25">
      <c r="A3" s="342" t="s">
        <v>568</v>
      </c>
      <c r="B3" s="343"/>
      <c r="C3" s="46" t="s">
        <v>346</v>
      </c>
      <c r="D3" s="342"/>
      <c r="E3" s="343"/>
    </row>
    <row r="4" spans="1:5" x14ac:dyDescent="0.25">
      <c r="A4" s="387"/>
      <c r="B4" s="388"/>
      <c r="C4" s="30" t="s">
        <v>48</v>
      </c>
      <c r="D4" s="344">
        <v>1500</v>
      </c>
      <c r="E4" s="345"/>
    </row>
    <row r="5" spans="1:5" x14ac:dyDescent="0.25">
      <c r="A5" s="387"/>
      <c r="B5" s="388"/>
      <c r="C5" s="30" t="s">
        <v>16</v>
      </c>
      <c r="D5" s="346">
        <v>0</v>
      </c>
      <c r="E5" s="347"/>
    </row>
    <row r="6" spans="1:5" x14ac:dyDescent="0.25">
      <c r="A6" s="34"/>
      <c r="B6" s="35"/>
      <c r="C6" s="33" t="str">
        <f>CONCATENATE("'Cena par ",A3," pozīciju bez PVN, EUR:")</f>
        <v>'Cena par 32.1. pozīciju bez PVN, EUR:</v>
      </c>
      <c r="D6" s="348"/>
      <c r="E6" s="349"/>
    </row>
    <row r="7" spans="1:5" x14ac:dyDescent="0.25">
      <c r="A7" s="387"/>
      <c r="B7" s="388"/>
      <c r="C7" s="30" t="s">
        <v>14</v>
      </c>
      <c r="D7" s="332"/>
      <c r="E7" s="333"/>
    </row>
    <row r="8" spans="1:5" x14ac:dyDescent="0.25">
      <c r="A8" s="387"/>
      <c r="B8" s="388"/>
      <c r="C8" s="30" t="s">
        <v>15</v>
      </c>
      <c r="D8" s="332"/>
      <c r="E8" s="333"/>
    </row>
    <row r="9" spans="1:5" x14ac:dyDescent="0.25">
      <c r="A9" s="34"/>
      <c r="B9" s="35"/>
      <c r="C9" s="352" t="s">
        <v>13</v>
      </c>
      <c r="D9" s="353"/>
      <c r="E9" s="354"/>
    </row>
    <row r="10" spans="1:5" ht="25.5" x14ac:dyDescent="0.25">
      <c r="A10" s="165" t="s">
        <v>566</v>
      </c>
      <c r="B10" s="22">
        <v>1.1000000000000001</v>
      </c>
      <c r="C10" s="26" t="s">
        <v>347</v>
      </c>
      <c r="D10" s="75"/>
      <c r="E10" s="76"/>
    </row>
    <row r="11" spans="1:5" x14ac:dyDescent="0.25">
      <c r="A11" s="165" t="s">
        <v>566</v>
      </c>
      <c r="B11" s="22">
        <v>1.2</v>
      </c>
      <c r="C11" s="26" t="s">
        <v>348</v>
      </c>
      <c r="D11" s="75"/>
      <c r="E11" s="76"/>
    </row>
    <row r="12" spans="1:5" x14ac:dyDescent="0.25">
      <c r="A12" s="165" t="s">
        <v>566</v>
      </c>
      <c r="B12" s="22">
        <v>1.3</v>
      </c>
      <c r="C12" s="26" t="s">
        <v>349</v>
      </c>
      <c r="D12" s="75"/>
      <c r="E12" s="76"/>
    </row>
    <row r="13" spans="1:5" x14ac:dyDescent="0.25">
      <c r="A13" s="165" t="s">
        <v>566</v>
      </c>
      <c r="B13" s="22">
        <v>1.4</v>
      </c>
      <c r="C13" s="26" t="s">
        <v>350</v>
      </c>
      <c r="D13" s="75"/>
      <c r="E13" s="76"/>
    </row>
    <row r="14" spans="1:5" x14ac:dyDescent="0.25">
      <c r="A14" s="342" t="s">
        <v>876</v>
      </c>
      <c r="B14" s="343"/>
      <c r="C14" s="46" t="s">
        <v>351</v>
      </c>
      <c r="D14" s="342"/>
      <c r="E14" s="343"/>
    </row>
    <row r="15" spans="1:5" x14ac:dyDescent="0.25">
      <c r="A15" s="387"/>
      <c r="B15" s="388"/>
      <c r="C15" s="30" t="s">
        <v>48</v>
      </c>
      <c r="D15" s="344">
        <v>200</v>
      </c>
      <c r="E15" s="345"/>
    </row>
    <row r="16" spans="1:5" x14ac:dyDescent="0.25">
      <c r="A16" s="387"/>
      <c r="B16" s="388"/>
      <c r="C16" s="30" t="s">
        <v>16</v>
      </c>
      <c r="D16" s="346">
        <v>0</v>
      </c>
      <c r="E16" s="347"/>
    </row>
    <row r="17" spans="1:5" x14ac:dyDescent="0.25">
      <c r="A17" s="34"/>
      <c r="B17" s="35"/>
      <c r="C17" s="33" t="str">
        <f>CONCATENATE("'Cena par ",A14," pozīciju bez PVN, EUR:")</f>
        <v>'Cena par 32.2. pozīciju bez PVN, EUR:</v>
      </c>
      <c r="D17" s="348"/>
      <c r="E17" s="349"/>
    </row>
    <row r="18" spans="1:5" x14ac:dyDescent="0.25">
      <c r="A18" s="387"/>
      <c r="B18" s="388"/>
      <c r="C18" s="30" t="s">
        <v>14</v>
      </c>
      <c r="D18" s="332"/>
      <c r="E18" s="333"/>
    </row>
    <row r="19" spans="1:5" x14ac:dyDescent="0.25">
      <c r="A19" s="387"/>
      <c r="B19" s="388"/>
      <c r="C19" s="30" t="s">
        <v>15</v>
      </c>
      <c r="D19" s="332"/>
      <c r="E19" s="333"/>
    </row>
    <row r="20" spans="1:5" x14ac:dyDescent="0.25">
      <c r="A20" s="34"/>
      <c r="B20" s="35"/>
      <c r="C20" s="352" t="s">
        <v>13</v>
      </c>
      <c r="D20" s="353"/>
      <c r="E20" s="354"/>
    </row>
    <row r="21" spans="1:5" x14ac:dyDescent="0.25">
      <c r="A21" s="165" t="s">
        <v>566</v>
      </c>
      <c r="B21" s="22">
        <v>2.1</v>
      </c>
      <c r="C21" s="26" t="s">
        <v>353</v>
      </c>
      <c r="D21" s="75"/>
      <c r="E21" s="76"/>
    </row>
    <row r="22" spans="1:5" x14ac:dyDescent="0.25">
      <c r="A22" s="165" t="s">
        <v>566</v>
      </c>
      <c r="B22" s="22">
        <v>2.2000000000000002</v>
      </c>
      <c r="C22" s="26" t="s">
        <v>352</v>
      </c>
      <c r="D22" s="75"/>
      <c r="E22" s="76"/>
    </row>
    <row r="23" spans="1:5" x14ac:dyDescent="0.25">
      <c r="A23" s="165" t="s">
        <v>566</v>
      </c>
      <c r="B23" s="22">
        <v>2.2999999999999998</v>
      </c>
      <c r="C23" s="26" t="s">
        <v>354</v>
      </c>
      <c r="D23" s="75"/>
      <c r="E23" s="76"/>
    </row>
    <row r="24" spans="1:5" x14ac:dyDescent="0.25">
      <c r="A24" s="342" t="s">
        <v>877</v>
      </c>
      <c r="B24" s="343"/>
      <c r="C24" s="46" t="s">
        <v>72</v>
      </c>
      <c r="D24" s="342"/>
      <c r="E24" s="343"/>
    </row>
    <row r="25" spans="1:5" x14ac:dyDescent="0.25">
      <c r="A25" s="34"/>
      <c r="B25" s="35"/>
      <c r="C25" s="33" t="str">
        <f>CONCATENATE("'Cena par ",A24," pozīciju bez PVN, EUR:")</f>
        <v>'Cena par 32.3. pozīciju bez PVN, EUR:</v>
      </c>
      <c r="D25" s="348"/>
      <c r="E25" s="349"/>
    </row>
    <row r="26" spans="1:5" x14ac:dyDescent="0.25">
      <c r="A26" s="160"/>
      <c r="B26" s="145"/>
      <c r="C26" s="30" t="s">
        <v>14</v>
      </c>
      <c r="D26" s="332"/>
      <c r="E26" s="333"/>
    </row>
    <row r="27" spans="1:5" x14ac:dyDescent="0.25">
      <c r="A27" s="160"/>
      <c r="B27" s="145"/>
      <c r="C27" s="30" t="s">
        <v>15</v>
      </c>
      <c r="D27" s="332"/>
      <c r="E27" s="333"/>
    </row>
    <row r="28" spans="1:5" x14ac:dyDescent="0.25">
      <c r="A28" s="34"/>
      <c r="B28" s="35"/>
      <c r="C28" s="352" t="s">
        <v>13</v>
      </c>
      <c r="D28" s="353"/>
      <c r="E28" s="354"/>
    </row>
    <row r="29" spans="1:5" x14ac:dyDescent="0.25">
      <c r="A29" s="165" t="s">
        <v>566</v>
      </c>
      <c r="B29" s="22">
        <v>3.1</v>
      </c>
      <c r="C29" s="67" t="s">
        <v>69</v>
      </c>
      <c r="D29" s="75"/>
      <c r="E29" s="76"/>
    </row>
    <row r="30" spans="1:5" ht="25.5" x14ac:dyDescent="0.25">
      <c r="A30" s="165" t="s">
        <v>566</v>
      </c>
      <c r="B30" s="22">
        <v>3.2</v>
      </c>
      <c r="C30" s="67" t="s">
        <v>73</v>
      </c>
      <c r="D30" s="75"/>
      <c r="E30" s="76"/>
    </row>
    <row r="31" spans="1:5" x14ac:dyDescent="0.25">
      <c r="A31" s="165" t="s">
        <v>566</v>
      </c>
      <c r="B31" s="22">
        <v>3.3</v>
      </c>
      <c r="C31" s="67" t="s">
        <v>74</v>
      </c>
      <c r="D31" s="75"/>
      <c r="E31" s="76"/>
    </row>
    <row r="32" spans="1:5" x14ac:dyDescent="0.25">
      <c r="A32" s="165" t="s">
        <v>566</v>
      </c>
      <c r="B32" s="22">
        <v>3.4</v>
      </c>
      <c r="C32" s="67" t="s">
        <v>75</v>
      </c>
      <c r="D32" s="75"/>
      <c r="E32" s="76"/>
    </row>
    <row r="33" spans="1:5" x14ac:dyDescent="0.25">
      <c r="A33" s="165" t="s">
        <v>566</v>
      </c>
      <c r="B33" s="22">
        <v>3.5</v>
      </c>
      <c r="C33" s="78" t="s">
        <v>283</v>
      </c>
      <c r="D33" s="75"/>
      <c r="E33" s="76"/>
    </row>
    <row r="34" spans="1:5" x14ac:dyDescent="0.25">
      <c r="A34" s="165" t="s">
        <v>566</v>
      </c>
      <c r="B34" s="22">
        <v>3.6</v>
      </c>
      <c r="C34" s="86" t="s">
        <v>76</v>
      </c>
      <c r="D34" s="75"/>
      <c r="E34" s="76"/>
    </row>
    <row r="35" spans="1:5" x14ac:dyDescent="0.25">
      <c r="A35" s="165" t="s">
        <v>566</v>
      </c>
      <c r="B35" s="22">
        <v>3.7</v>
      </c>
      <c r="C35" s="86" t="s">
        <v>77</v>
      </c>
      <c r="D35" s="75"/>
      <c r="E35" s="76"/>
    </row>
    <row r="36" spans="1:5" x14ac:dyDescent="0.25">
      <c r="A36" s="165" t="s">
        <v>566</v>
      </c>
      <c r="B36" s="22">
        <v>3.8</v>
      </c>
      <c r="C36" s="86" t="s">
        <v>78</v>
      </c>
      <c r="D36" s="75"/>
      <c r="E36" s="76"/>
    </row>
    <row r="37" spans="1:5" ht="25.5" x14ac:dyDescent="0.25">
      <c r="A37" s="34"/>
      <c r="B37" s="35"/>
      <c r="C37" s="54" t="s">
        <v>57</v>
      </c>
      <c r="D37" s="55" t="s">
        <v>48</v>
      </c>
      <c r="E37" s="55" t="s">
        <v>56</v>
      </c>
    </row>
    <row r="38" spans="1:5" x14ac:dyDescent="0.25">
      <c r="A38" s="165" t="s">
        <v>566</v>
      </c>
      <c r="B38" s="22" t="s">
        <v>23</v>
      </c>
      <c r="C38" s="86" t="s">
        <v>76</v>
      </c>
      <c r="D38" s="75">
        <v>100</v>
      </c>
      <c r="E38" s="299"/>
    </row>
    <row r="39" spans="1:5" x14ac:dyDescent="0.25">
      <c r="A39" s="165" t="s">
        <v>566</v>
      </c>
      <c r="B39" s="22" t="s">
        <v>24</v>
      </c>
      <c r="C39" s="86" t="s">
        <v>77</v>
      </c>
      <c r="D39" s="75">
        <v>100</v>
      </c>
      <c r="E39" s="299"/>
    </row>
    <row r="40" spans="1:5" x14ac:dyDescent="0.25">
      <c r="A40" s="165" t="s">
        <v>566</v>
      </c>
      <c r="B40" s="22" t="s">
        <v>472</v>
      </c>
      <c r="C40" s="86" t="s">
        <v>78</v>
      </c>
      <c r="D40" s="75">
        <v>100</v>
      </c>
      <c r="E40" s="299"/>
    </row>
    <row r="41" spans="1:5" x14ac:dyDescent="0.25">
      <c r="A41" s="379"/>
      <c r="B41" s="349"/>
      <c r="C41" s="33" t="str">
        <f>CONCATENATE("'Vērtējamā cena par ",A2," pozīciju kopā bez PVN, EUR:")</f>
        <v>'Vērtējamā cena par 32. pozīciju kopā bez PVN, EUR:</v>
      </c>
      <c r="D41" s="348"/>
      <c r="E41" s="382"/>
    </row>
  </sheetData>
  <mergeCells count="34">
    <mergeCell ref="A8:B8"/>
    <mergeCell ref="D8:E8"/>
    <mergeCell ref="A1:B1"/>
    <mergeCell ref="D2:E2"/>
    <mergeCell ref="A3:B3"/>
    <mergeCell ref="D3:E3"/>
    <mergeCell ref="A4:B4"/>
    <mergeCell ref="D4:E4"/>
    <mergeCell ref="A5:B5"/>
    <mergeCell ref="D5:E5"/>
    <mergeCell ref="D6:E6"/>
    <mergeCell ref="A7:B7"/>
    <mergeCell ref="D7:E7"/>
    <mergeCell ref="C20:E20"/>
    <mergeCell ref="C9:E9"/>
    <mergeCell ref="A14:B14"/>
    <mergeCell ref="D14:E14"/>
    <mergeCell ref="A15:B15"/>
    <mergeCell ref="D15:E15"/>
    <mergeCell ref="A16:B16"/>
    <mergeCell ref="D16:E16"/>
    <mergeCell ref="D17:E17"/>
    <mergeCell ref="A18:B18"/>
    <mergeCell ref="D18:E18"/>
    <mergeCell ref="A19:B19"/>
    <mergeCell ref="D19:E19"/>
    <mergeCell ref="A41:B41"/>
    <mergeCell ref="D41:E41"/>
    <mergeCell ref="A24:B24"/>
    <mergeCell ref="D24:E24"/>
    <mergeCell ref="D25:E25"/>
    <mergeCell ref="D26:E26"/>
    <mergeCell ref="D27:E27"/>
    <mergeCell ref="C28:E2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10" workbookViewId="0">
      <selection activeCell="D45" sqref="D45"/>
    </sheetView>
  </sheetViews>
  <sheetFormatPr defaultRowHeight="15" x14ac:dyDescent="0.25"/>
  <cols>
    <col min="1" max="2" width="9.140625" style="134"/>
    <col min="3" max="3" width="61.5703125" style="134" customWidth="1"/>
    <col min="4" max="5" width="17.7109375" style="134" customWidth="1"/>
    <col min="6" max="16384" width="9.140625" style="134"/>
  </cols>
  <sheetData>
    <row r="1" spans="1:5" ht="38.25" x14ac:dyDescent="0.25">
      <c r="A1" s="360" t="s">
        <v>7</v>
      </c>
      <c r="B1" s="361"/>
      <c r="C1" s="79" t="s">
        <v>8</v>
      </c>
      <c r="D1" s="79" t="s">
        <v>19</v>
      </c>
      <c r="E1" s="79" t="s">
        <v>20</v>
      </c>
    </row>
    <row r="2" spans="1:5" x14ac:dyDescent="0.25">
      <c r="A2" s="44" t="s">
        <v>573</v>
      </c>
      <c r="B2" s="109" t="s">
        <v>1182</v>
      </c>
      <c r="C2" s="115" t="s">
        <v>355</v>
      </c>
      <c r="D2" s="368"/>
      <c r="E2" s="369"/>
    </row>
    <row r="3" spans="1:5" x14ac:dyDescent="0.25">
      <c r="A3" s="342" t="s">
        <v>574</v>
      </c>
      <c r="B3" s="343"/>
      <c r="C3" s="46" t="s">
        <v>356</v>
      </c>
      <c r="D3" s="342"/>
      <c r="E3" s="343"/>
    </row>
    <row r="4" spans="1:5" x14ac:dyDescent="0.25">
      <c r="A4" s="387"/>
      <c r="B4" s="388"/>
      <c r="C4" s="30" t="s">
        <v>48</v>
      </c>
      <c r="D4" s="344">
        <v>50</v>
      </c>
      <c r="E4" s="345"/>
    </row>
    <row r="5" spans="1:5" x14ac:dyDescent="0.25">
      <c r="A5" s="387"/>
      <c r="B5" s="388"/>
      <c r="C5" s="30" t="s">
        <v>16</v>
      </c>
      <c r="D5" s="346">
        <v>0</v>
      </c>
      <c r="E5" s="347"/>
    </row>
    <row r="6" spans="1:5" x14ac:dyDescent="0.25">
      <c r="A6" s="34"/>
      <c r="B6" s="35"/>
      <c r="C6" s="33" t="str">
        <f>CONCATENATE("'Cena par ",A3," pozīciju bez PVN, EUR:")</f>
        <v>'Cena par 33.1. pozīciju bez PVN, EUR:</v>
      </c>
      <c r="D6" s="348"/>
      <c r="E6" s="349"/>
    </row>
    <row r="7" spans="1:5" x14ac:dyDescent="0.25">
      <c r="A7" s="387"/>
      <c r="B7" s="388"/>
      <c r="C7" s="30" t="s">
        <v>14</v>
      </c>
      <c r="D7" s="332"/>
      <c r="E7" s="333"/>
    </row>
    <row r="8" spans="1:5" x14ac:dyDescent="0.25">
      <c r="A8" s="387"/>
      <c r="B8" s="388"/>
      <c r="C8" s="30" t="s">
        <v>15</v>
      </c>
      <c r="D8" s="332"/>
      <c r="E8" s="333"/>
    </row>
    <row r="9" spans="1:5" x14ac:dyDescent="0.25">
      <c r="A9" s="34"/>
      <c r="B9" s="35"/>
      <c r="C9" s="352" t="s">
        <v>13</v>
      </c>
      <c r="D9" s="353"/>
      <c r="E9" s="354"/>
    </row>
    <row r="10" spans="1:5" x14ac:dyDescent="0.25">
      <c r="A10" s="165" t="s">
        <v>573</v>
      </c>
      <c r="B10" s="22">
        <v>1.1000000000000001</v>
      </c>
      <c r="C10" s="86" t="s">
        <v>620</v>
      </c>
      <c r="D10" s="75"/>
      <c r="E10" s="76"/>
    </row>
    <row r="11" spans="1:5" x14ac:dyDescent="0.25">
      <c r="A11" s="165" t="s">
        <v>573</v>
      </c>
      <c r="B11" s="22">
        <v>1.2</v>
      </c>
      <c r="C11" s="86" t="s">
        <v>413</v>
      </c>
      <c r="D11" s="75"/>
      <c r="E11" s="76"/>
    </row>
    <row r="12" spans="1:5" x14ac:dyDescent="0.25">
      <c r="A12" s="165" t="s">
        <v>573</v>
      </c>
      <c r="B12" s="22">
        <v>1.3</v>
      </c>
      <c r="C12" s="86" t="s">
        <v>878</v>
      </c>
      <c r="D12" s="75"/>
      <c r="E12" s="76"/>
    </row>
    <row r="13" spans="1:5" x14ac:dyDescent="0.25">
      <c r="A13" s="165" t="s">
        <v>573</v>
      </c>
      <c r="B13" s="22">
        <v>1.4</v>
      </c>
      <c r="C13" s="86" t="s">
        <v>621</v>
      </c>
      <c r="D13" s="75"/>
      <c r="E13" s="76"/>
    </row>
    <row r="14" spans="1:5" x14ac:dyDescent="0.25">
      <c r="A14" s="165" t="s">
        <v>573</v>
      </c>
      <c r="B14" s="22">
        <v>1.5</v>
      </c>
      <c r="C14" s="86" t="s">
        <v>357</v>
      </c>
      <c r="D14" s="75"/>
      <c r="E14" s="76"/>
    </row>
    <row r="15" spans="1:5" ht="25.5" x14ac:dyDescent="0.25">
      <c r="A15" s="165" t="s">
        <v>573</v>
      </c>
      <c r="B15" s="22">
        <v>1.6</v>
      </c>
      <c r="C15" s="86" t="s">
        <v>358</v>
      </c>
      <c r="D15" s="75"/>
      <c r="E15" s="76"/>
    </row>
    <row r="16" spans="1:5" x14ac:dyDescent="0.25">
      <c r="A16" s="342" t="s">
        <v>732</v>
      </c>
      <c r="B16" s="343"/>
      <c r="C16" s="46" t="s">
        <v>359</v>
      </c>
      <c r="D16" s="342"/>
      <c r="E16" s="343"/>
    </row>
    <row r="17" spans="1:5" x14ac:dyDescent="0.25">
      <c r="A17" s="168"/>
      <c r="B17" s="144"/>
      <c r="C17" s="30" t="s">
        <v>48</v>
      </c>
      <c r="D17" s="344">
        <v>800</v>
      </c>
      <c r="E17" s="345"/>
    </row>
    <row r="18" spans="1:5" x14ac:dyDescent="0.25">
      <c r="A18" s="160"/>
      <c r="B18" s="145"/>
      <c r="C18" s="30" t="s">
        <v>16</v>
      </c>
      <c r="D18" s="346">
        <v>0</v>
      </c>
      <c r="E18" s="347"/>
    </row>
    <row r="19" spans="1:5" x14ac:dyDescent="0.25">
      <c r="A19" s="34"/>
      <c r="B19" s="35"/>
      <c r="C19" s="33" t="str">
        <f>CONCATENATE("'Cena par ",A16," pozīciju bez PVN, EUR:")</f>
        <v>'Cena par 33.2. pozīciju bez PVN, EUR:</v>
      </c>
      <c r="D19" s="348"/>
      <c r="E19" s="349"/>
    </row>
    <row r="20" spans="1:5" x14ac:dyDescent="0.25">
      <c r="A20" s="160"/>
      <c r="B20" s="145"/>
      <c r="C20" s="30" t="s">
        <v>14</v>
      </c>
      <c r="D20" s="332"/>
      <c r="E20" s="333"/>
    </row>
    <row r="21" spans="1:5" x14ac:dyDescent="0.25">
      <c r="A21" s="160"/>
      <c r="B21" s="145"/>
      <c r="C21" s="30" t="s">
        <v>15</v>
      </c>
      <c r="D21" s="332"/>
      <c r="E21" s="333"/>
    </row>
    <row r="22" spans="1:5" x14ac:dyDescent="0.25">
      <c r="A22" s="95"/>
      <c r="B22" s="96"/>
      <c r="C22" s="352" t="s">
        <v>13</v>
      </c>
      <c r="D22" s="353"/>
      <c r="E22" s="354"/>
    </row>
    <row r="23" spans="1:5" x14ac:dyDescent="0.25">
      <c r="A23" s="165" t="s">
        <v>573</v>
      </c>
      <c r="B23" s="22">
        <v>2.1</v>
      </c>
      <c r="C23" s="86" t="s">
        <v>622</v>
      </c>
      <c r="D23" s="75"/>
      <c r="E23" s="76"/>
    </row>
    <row r="24" spans="1:5" x14ac:dyDescent="0.25">
      <c r="A24" s="165" t="s">
        <v>573</v>
      </c>
      <c r="B24" s="22">
        <v>2.2000000000000002</v>
      </c>
      <c r="C24" s="86" t="s">
        <v>69</v>
      </c>
      <c r="D24" s="75"/>
      <c r="E24" s="76"/>
    </row>
    <row r="25" spans="1:5" x14ac:dyDescent="0.25">
      <c r="A25" s="165" t="s">
        <v>573</v>
      </c>
      <c r="B25" s="22">
        <v>2.2999999999999998</v>
      </c>
      <c r="C25" s="86" t="s">
        <v>623</v>
      </c>
      <c r="D25" s="75"/>
      <c r="E25" s="76"/>
    </row>
    <row r="26" spans="1:5" x14ac:dyDescent="0.25">
      <c r="A26" s="165" t="s">
        <v>573</v>
      </c>
      <c r="B26" s="22">
        <v>2.4</v>
      </c>
      <c r="C26" s="86" t="s">
        <v>624</v>
      </c>
      <c r="D26" s="75"/>
      <c r="E26" s="76"/>
    </row>
    <row r="27" spans="1:5" x14ac:dyDescent="0.25">
      <c r="A27" s="165" t="s">
        <v>573</v>
      </c>
      <c r="B27" s="22">
        <v>2.5</v>
      </c>
      <c r="C27" s="86" t="s">
        <v>625</v>
      </c>
      <c r="D27" s="75"/>
      <c r="E27" s="76"/>
    </row>
    <row r="28" spans="1:5" x14ac:dyDescent="0.25">
      <c r="A28" s="165" t="s">
        <v>573</v>
      </c>
      <c r="B28" s="22">
        <v>2.6</v>
      </c>
      <c r="C28" s="86" t="s">
        <v>626</v>
      </c>
      <c r="D28" s="108"/>
      <c r="E28" s="166"/>
    </row>
    <row r="29" spans="1:5" x14ac:dyDescent="0.25">
      <c r="A29" s="342" t="s">
        <v>733</v>
      </c>
      <c r="B29" s="343"/>
      <c r="C29" s="46" t="s">
        <v>360</v>
      </c>
      <c r="D29" s="342"/>
      <c r="E29" s="343"/>
    </row>
    <row r="30" spans="1:5" x14ac:dyDescent="0.25">
      <c r="A30" s="168"/>
      <c r="B30" s="144"/>
      <c r="C30" s="30" t="s">
        <v>48</v>
      </c>
      <c r="D30" s="344">
        <v>800</v>
      </c>
      <c r="E30" s="345"/>
    </row>
    <row r="31" spans="1:5" x14ac:dyDescent="0.25">
      <c r="A31" s="160"/>
      <c r="B31" s="145"/>
      <c r="C31" s="30" t="s">
        <v>16</v>
      </c>
      <c r="D31" s="346">
        <v>0</v>
      </c>
      <c r="E31" s="347"/>
    </row>
    <row r="32" spans="1:5" x14ac:dyDescent="0.25">
      <c r="A32" s="34"/>
      <c r="B32" s="35"/>
      <c r="C32" s="33" t="str">
        <f>CONCATENATE("'Cena par ",A29," pozīciju bez PVN, EUR:")</f>
        <v>'Cena par 33.3. pozīciju bez PVN, EUR:</v>
      </c>
      <c r="D32" s="348"/>
      <c r="E32" s="349"/>
    </row>
    <row r="33" spans="1:5" x14ac:dyDescent="0.25">
      <c r="A33" s="160"/>
      <c r="B33" s="145"/>
      <c r="C33" s="30" t="s">
        <v>14</v>
      </c>
      <c r="D33" s="332"/>
      <c r="E33" s="333"/>
    </row>
    <row r="34" spans="1:5" x14ac:dyDescent="0.25">
      <c r="A34" s="160"/>
      <c r="B34" s="145"/>
      <c r="C34" s="30" t="s">
        <v>15</v>
      </c>
      <c r="D34" s="332"/>
      <c r="E34" s="333"/>
    </row>
    <row r="35" spans="1:5" x14ac:dyDescent="0.25">
      <c r="A35" s="95"/>
      <c r="B35" s="96"/>
      <c r="C35" s="352" t="s">
        <v>13</v>
      </c>
      <c r="D35" s="353"/>
      <c r="E35" s="354"/>
    </row>
    <row r="36" spans="1:5" x14ac:dyDescent="0.25">
      <c r="A36" s="165" t="s">
        <v>573</v>
      </c>
      <c r="B36" s="22">
        <v>3.1</v>
      </c>
      <c r="C36" s="86" t="s">
        <v>627</v>
      </c>
      <c r="D36" s="75"/>
      <c r="E36" s="76"/>
    </row>
    <row r="37" spans="1:5" x14ac:dyDescent="0.25">
      <c r="A37" s="165" t="s">
        <v>573</v>
      </c>
      <c r="B37" s="22">
        <v>3.2</v>
      </c>
      <c r="C37" s="86" t="s">
        <v>69</v>
      </c>
      <c r="D37" s="75"/>
      <c r="E37" s="76"/>
    </row>
    <row r="38" spans="1:5" x14ac:dyDescent="0.25">
      <c r="A38" s="165" t="s">
        <v>573</v>
      </c>
      <c r="B38" s="22">
        <v>3.3</v>
      </c>
      <c r="C38" s="86" t="s">
        <v>624</v>
      </c>
      <c r="D38" s="75"/>
      <c r="E38" s="76"/>
    </row>
    <row r="39" spans="1:5" x14ac:dyDescent="0.25">
      <c r="A39" s="165" t="s">
        <v>573</v>
      </c>
      <c r="B39" s="22">
        <v>3.4</v>
      </c>
      <c r="C39" s="86" t="s">
        <v>361</v>
      </c>
      <c r="D39" s="75"/>
      <c r="E39" s="76"/>
    </row>
    <row r="40" spans="1:5" x14ac:dyDescent="0.25">
      <c r="A40" s="165" t="s">
        <v>573</v>
      </c>
      <c r="B40" s="22">
        <v>3.5</v>
      </c>
      <c r="C40" s="86" t="s">
        <v>362</v>
      </c>
      <c r="D40" s="75"/>
      <c r="E40" s="76"/>
    </row>
    <row r="41" spans="1:5" x14ac:dyDescent="0.25">
      <c r="A41" s="34"/>
      <c r="B41" s="35"/>
      <c r="C41" s="33" t="str">
        <f>CONCATENATE("'Vērtējamā cena par ",A2," pozīciju kopā bez PVN, EUR:")</f>
        <v>'Vērtējamā cena par 33. pozīciju kopā bez PVN, EUR:</v>
      </c>
      <c r="D41" s="348"/>
      <c r="E41" s="382"/>
    </row>
  </sheetData>
  <mergeCells count="31">
    <mergeCell ref="A1:B1"/>
    <mergeCell ref="D2:E2"/>
    <mergeCell ref="A3:B3"/>
    <mergeCell ref="D3:E3"/>
    <mergeCell ref="A4:B4"/>
    <mergeCell ref="D4:E4"/>
    <mergeCell ref="D19:E19"/>
    <mergeCell ref="A5:B5"/>
    <mergeCell ref="D5:E5"/>
    <mergeCell ref="D6:E6"/>
    <mergeCell ref="A7:B7"/>
    <mergeCell ref="D7:E7"/>
    <mergeCell ref="A8:B8"/>
    <mergeCell ref="D8:E8"/>
    <mergeCell ref="C9:E9"/>
    <mergeCell ref="A16:B16"/>
    <mergeCell ref="D16:E16"/>
    <mergeCell ref="D17:E17"/>
    <mergeCell ref="D18:E18"/>
    <mergeCell ref="D41:E41"/>
    <mergeCell ref="D20:E20"/>
    <mergeCell ref="D21:E21"/>
    <mergeCell ref="C22:E22"/>
    <mergeCell ref="A29:B29"/>
    <mergeCell ref="D29:E29"/>
    <mergeCell ref="D30:E30"/>
    <mergeCell ref="D31:E31"/>
    <mergeCell ref="D32:E32"/>
    <mergeCell ref="D33:E33"/>
    <mergeCell ref="D34:E34"/>
    <mergeCell ref="C35:E3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7" workbookViewId="0">
      <selection activeCell="D40" sqref="D40"/>
    </sheetView>
  </sheetViews>
  <sheetFormatPr defaultRowHeight="15" x14ac:dyDescent="0.25"/>
  <cols>
    <col min="1" max="2" width="9.140625" style="1"/>
    <col min="3" max="3" width="59.42578125" style="1" customWidth="1"/>
    <col min="4" max="5" width="20.5703125" style="1" customWidth="1"/>
    <col min="6" max="16384" width="9.140625" style="1"/>
  </cols>
  <sheetData>
    <row r="1" spans="1:5" ht="38.25" x14ac:dyDescent="0.25">
      <c r="A1" s="360" t="s">
        <v>7</v>
      </c>
      <c r="B1" s="361"/>
      <c r="C1" s="79" t="s">
        <v>8</v>
      </c>
      <c r="D1" s="16" t="s">
        <v>19</v>
      </c>
      <c r="E1" s="16" t="s">
        <v>20</v>
      </c>
    </row>
    <row r="2" spans="1:5" x14ac:dyDescent="0.25">
      <c r="A2" s="44" t="s">
        <v>581</v>
      </c>
      <c r="B2" s="109" t="s">
        <v>1182</v>
      </c>
      <c r="C2" s="115" t="s">
        <v>719</v>
      </c>
      <c r="D2" s="420"/>
      <c r="E2" s="421"/>
    </row>
    <row r="3" spans="1:5" x14ac:dyDescent="0.25">
      <c r="A3" s="383" t="s">
        <v>582</v>
      </c>
      <c r="B3" s="384"/>
      <c r="C3" s="46" t="s">
        <v>363</v>
      </c>
      <c r="D3" s="342"/>
      <c r="E3" s="343"/>
    </row>
    <row r="4" spans="1:5" x14ac:dyDescent="0.25">
      <c r="A4" s="370"/>
      <c r="B4" s="371"/>
      <c r="C4" s="30" t="s">
        <v>48</v>
      </c>
      <c r="D4" s="344">
        <v>60</v>
      </c>
      <c r="E4" s="345"/>
    </row>
    <row r="5" spans="1:5" x14ac:dyDescent="0.25">
      <c r="A5" s="370"/>
      <c r="B5" s="371"/>
      <c r="C5" s="30" t="s">
        <v>16</v>
      </c>
      <c r="D5" s="346">
        <v>0</v>
      </c>
      <c r="E5" s="347"/>
    </row>
    <row r="6" spans="1:5" x14ac:dyDescent="0.25">
      <c r="A6" s="34"/>
      <c r="B6" s="35"/>
      <c r="C6" s="33" t="str">
        <f>CONCATENATE("'Cena par ",A3," pozīciju bez PVN, EUR:")</f>
        <v>'Cena par 34.1. pozīciju bez PVN, EUR:</v>
      </c>
      <c r="D6" s="348"/>
      <c r="E6" s="349"/>
    </row>
    <row r="7" spans="1:5" x14ac:dyDescent="0.25">
      <c r="A7" s="370"/>
      <c r="B7" s="371"/>
      <c r="C7" s="30" t="s">
        <v>14</v>
      </c>
      <c r="D7" s="332"/>
      <c r="E7" s="333"/>
    </row>
    <row r="8" spans="1:5" x14ac:dyDescent="0.25">
      <c r="A8" s="370"/>
      <c r="B8" s="371"/>
      <c r="C8" s="30" t="s">
        <v>15</v>
      </c>
      <c r="D8" s="332"/>
      <c r="E8" s="333"/>
    </row>
    <row r="9" spans="1:5" x14ac:dyDescent="0.25">
      <c r="A9" s="34"/>
      <c r="B9" s="35"/>
      <c r="C9" s="352" t="s">
        <v>13</v>
      </c>
      <c r="D9" s="353"/>
      <c r="E9" s="354"/>
    </row>
    <row r="10" spans="1:5" x14ac:dyDescent="0.25">
      <c r="A10" s="165" t="s">
        <v>581</v>
      </c>
      <c r="B10" s="22">
        <v>1.1000000000000001</v>
      </c>
      <c r="C10" s="86" t="s">
        <v>629</v>
      </c>
      <c r="D10" s="24"/>
      <c r="E10" s="25"/>
    </row>
    <row r="11" spans="1:5" x14ac:dyDescent="0.25">
      <c r="A11" s="165" t="s">
        <v>581</v>
      </c>
      <c r="B11" s="22">
        <v>1.2</v>
      </c>
      <c r="C11" s="86" t="s">
        <v>630</v>
      </c>
      <c r="D11" s="24"/>
      <c r="E11" s="25"/>
    </row>
    <row r="12" spans="1:5" x14ac:dyDescent="0.25">
      <c r="A12" s="165" t="s">
        <v>581</v>
      </c>
      <c r="B12" s="22">
        <v>1.3</v>
      </c>
      <c r="C12" s="86" t="s">
        <v>364</v>
      </c>
      <c r="D12" s="24"/>
      <c r="E12" s="25"/>
    </row>
    <row r="13" spans="1:5" x14ac:dyDescent="0.25">
      <c r="A13" s="383" t="s">
        <v>879</v>
      </c>
      <c r="B13" s="384"/>
      <c r="C13" s="46" t="s">
        <v>366</v>
      </c>
      <c r="D13" s="342"/>
      <c r="E13" s="343"/>
    </row>
    <row r="14" spans="1:5" x14ac:dyDescent="0.25">
      <c r="A14" s="93"/>
      <c r="B14" s="94"/>
      <c r="C14" s="30" t="s">
        <v>48</v>
      </c>
      <c r="D14" s="344">
        <v>60</v>
      </c>
      <c r="E14" s="345"/>
    </row>
    <row r="15" spans="1:5" x14ac:dyDescent="0.25">
      <c r="A15" s="93"/>
      <c r="B15" s="94"/>
      <c r="C15" s="30" t="s">
        <v>16</v>
      </c>
      <c r="D15" s="346">
        <v>0</v>
      </c>
      <c r="E15" s="347"/>
    </row>
    <row r="16" spans="1:5" x14ac:dyDescent="0.25">
      <c r="A16" s="34"/>
      <c r="B16" s="35"/>
      <c r="C16" s="33" t="str">
        <f>CONCATENATE("'Cena par ",A13," pozīciju bez PVN, EUR:")</f>
        <v>'Cena par 34.2. pozīciju bez PVN, EUR:</v>
      </c>
      <c r="D16" s="348"/>
      <c r="E16" s="349"/>
    </row>
    <row r="17" spans="1:5" x14ac:dyDescent="0.25">
      <c r="A17" s="93"/>
      <c r="B17" s="94"/>
      <c r="C17" s="30" t="s">
        <v>14</v>
      </c>
      <c r="D17" s="332"/>
      <c r="E17" s="333"/>
    </row>
    <row r="18" spans="1:5" x14ac:dyDescent="0.25">
      <c r="A18" s="93"/>
      <c r="B18" s="94"/>
      <c r="C18" s="30" t="s">
        <v>15</v>
      </c>
      <c r="D18" s="332"/>
      <c r="E18" s="333"/>
    </row>
    <row r="19" spans="1:5" x14ac:dyDescent="0.25">
      <c r="A19" s="95"/>
      <c r="B19" s="96"/>
      <c r="C19" s="352" t="s">
        <v>13</v>
      </c>
      <c r="D19" s="353"/>
      <c r="E19" s="354"/>
    </row>
    <row r="20" spans="1:5" x14ac:dyDescent="0.25">
      <c r="A20" s="165" t="s">
        <v>581</v>
      </c>
      <c r="B20" s="22">
        <v>2.1</v>
      </c>
      <c r="C20" s="86" t="s">
        <v>365</v>
      </c>
      <c r="D20" s="24"/>
      <c r="E20" s="25"/>
    </row>
    <row r="21" spans="1:5" x14ac:dyDescent="0.25">
      <c r="A21" s="165" t="s">
        <v>581</v>
      </c>
      <c r="B21" s="22">
        <v>2.2000000000000002</v>
      </c>
      <c r="C21" s="86" t="s">
        <v>630</v>
      </c>
      <c r="D21" s="24"/>
      <c r="E21" s="25"/>
    </row>
    <row r="22" spans="1:5" x14ac:dyDescent="0.25">
      <c r="A22" s="165" t="s">
        <v>581</v>
      </c>
      <c r="B22" s="22">
        <v>2.2999999999999998</v>
      </c>
      <c r="C22" s="86" t="s">
        <v>364</v>
      </c>
      <c r="D22" s="24"/>
      <c r="E22" s="25"/>
    </row>
    <row r="23" spans="1:5" x14ac:dyDescent="0.25">
      <c r="A23" s="383" t="s">
        <v>880</v>
      </c>
      <c r="B23" s="384"/>
      <c r="C23" s="46" t="s">
        <v>367</v>
      </c>
      <c r="D23" s="342"/>
      <c r="E23" s="343"/>
    </row>
    <row r="24" spans="1:5" x14ac:dyDescent="0.25">
      <c r="A24" s="93"/>
      <c r="B24" s="94"/>
      <c r="C24" s="30" t="s">
        <v>48</v>
      </c>
      <c r="D24" s="344">
        <v>150</v>
      </c>
      <c r="E24" s="345"/>
    </row>
    <row r="25" spans="1:5" x14ac:dyDescent="0.25">
      <c r="A25" s="93"/>
      <c r="B25" s="94"/>
      <c r="C25" s="30" t="s">
        <v>16</v>
      </c>
      <c r="D25" s="346">
        <v>0</v>
      </c>
      <c r="E25" s="347"/>
    </row>
    <row r="26" spans="1:5" x14ac:dyDescent="0.25">
      <c r="A26" s="34"/>
      <c r="B26" s="35"/>
      <c r="C26" s="33" t="str">
        <f>CONCATENATE("'Cena par ",A23," pozīciju bez PVN, EUR:")</f>
        <v>'Cena par 34.3. pozīciju bez PVN, EUR:</v>
      </c>
      <c r="D26" s="348"/>
      <c r="E26" s="349"/>
    </row>
    <row r="27" spans="1:5" x14ac:dyDescent="0.25">
      <c r="A27" s="93"/>
      <c r="B27" s="94"/>
      <c r="C27" s="30" t="s">
        <v>14</v>
      </c>
      <c r="D27" s="332"/>
      <c r="E27" s="333"/>
    </row>
    <row r="28" spans="1:5" x14ac:dyDescent="0.25">
      <c r="A28" s="93"/>
      <c r="B28" s="94"/>
      <c r="C28" s="30" t="s">
        <v>15</v>
      </c>
      <c r="D28" s="332"/>
      <c r="E28" s="333"/>
    </row>
    <row r="29" spans="1:5" x14ac:dyDescent="0.25">
      <c r="A29" s="95"/>
      <c r="B29" s="96"/>
      <c r="C29" s="352" t="s">
        <v>13</v>
      </c>
      <c r="D29" s="353"/>
      <c r="E29" s="354"/>
    </row>
    <row r="30" spans="1:5" x14ac:dyDescent="0.25">
      <c r="A30" s="165" t="s">
        <v>581</v>
      </c>
      <c r="B30" s="22">
        <v>3.1</v>
      </c>
      <c r="C30" s="86" t="s">
        <v>367</v>
      </c>
      <c r="D30" s="24"/>
      <c r="E30" s="25"/>
    </row>
    <row r="31" spans="1:5" x14ac:dyDescent="0.25">
      <c r="A31" s="165" t="s">
        <v>581</v>
      </c>
      <c r="B31" s="22">
        <v>3.2</v>
      </c>
      <c r="C31" s="86" t="s">
        <v>631</v>
      </c>
      <c r="D31" s="24"/>
      <c r="E31" s="25"/>
    </row>
    <row r="32" spans="1:5" x14ac:dyDescent="0.25">
      <c r="A32" s="165" t="s">
        <v>581</v>
      </c>
      <c r="B32" s="22">
        <v>3.3</v>
      </c>
      <c r="C32" s="86" t="s">
        <v>632</v>
      </c>
      <c r="D32" s="24"/>
      <c r="E32" s="25"/>
    </row>
    <row r="33" spans="1:5" x14ac:dyDescent="0.25">
      <c r="A33" s="165" t="s">
        <v>581</v>
      </c>
      <c r="B33" s="22">
        <v>3.4</v>
      </c>
      <c r="C33" s="86" t="s">
        <v>633</v>
      </c>
      <c r="D33" s="24"/>
      <c r="E33" s="25"/>
    </row>
    <row r="34" spans="1:5" x14ac:dyDescent="0.25">
      <c r="A34" s="165" t="s">
        <v>581</v>
      </c>
      <c r="B34" s="22">
        <v>3.5</v>
      </c>
      <c r="C34" s="86" t="s">
        <v>630</v>
      </c>
      <c r="D34" s="24"/>
      <c r="E34" s="25"/>
    </row>
    <row r="35" spans="1:5" x14ac:dyDescent="0.25">
      <c r="A35" s="165" t="s">
        <v>581</v>
      </c>
      <c r="B35" s="22">
        <v>3.6</v>
      </c>
      <c r="C35" s="86" t="s">
        <v>368</v>
      </c>
      <c r="D35" s="24"/>
      <c r="E35" s="25"/>
    </row>
    <row r="36" spans="1:5" x14ac:dyDescent="0.25">
      <c r="A36" s="34"/>
      <c r="B36" s="35"/>
      <c r="C36" s="33" t="str">
        <f>CONCATENATE("'Vērtējamā cena par ",A2," pozīciju kopā bez PVN, EUR:")</f>
        <v>'Vērtējamā cena par 34. pozīciju kopā bez PVN, EUR:</v>
      </c>
      <c r="D36" s="348"/>
      <c r="E36" s="382"/>
    </row>
  </sheetData>
  <mergeCells count="31">
    <mergeCell ref="A1:B1"/>
    <mergeCell ref="D2:E2"/>
    <mergeCell ref="A3:B3"/>
    <mergeCell ref="D3:E3"/>
    <mergeCell ref="A4:B4"/>
    <mergeCell ref="D4:E4"/>
    <mergeCell ref="D16:E16"/>
    <mergeCell ref="A5:B5"/>
    <mergeCell ref="D5:E5"/>
    <mergeCell ref="D6:E6"/>
    <mergeCell ref="A7:B7"/>
    <mergeCell ref="D7:E7"/>
    <mergeCell ref="A8:B8"/>
    <mergeCell ref="D8:E8"/>
    <mergeCell ref="C9:E9"/>
    <mergeCell ref="A13:B13"/>
    <mergeCell ref="D13:E13"/>
    <mergeCell ref="D14:E14"/>
    <mergeCell ref="D15:E15"/>
    <mergeCell ref="D36:E36"/>
    <mergeCell ref="D17:E17"/>
    <mergeCell ref="D18:E18"/>
    <mergeCell ref="C19:E19"/>
    <mergeCell ref="A23:B23"/>
    <mergeCell ref="D23:E23"/>
    <mergeCell ref="D24:E24"/>
    <mergeCell ref="D25:E25"/>
    <mergeCell ref="D26:E26"/>
    <mergeCell ref="D27:E27"/>
    <mergeCell ref="D28:E28"/>
    <mergeCell ref="C29:E2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opLeftCell="A34" workbookViewId="0">
      <selection activeCell="D71" sqref="D71"/>
    </sheetView>
  </sheetViews>
  <sheetFormatPr defaultRowHeight="15" x14ac:dyDescent="0.25"/>
  <cols>
    <col min="1" max="2" width="9.140625" style="1"/>
    <col min="3" max="3" width="62.140625" style="1" customWidth="1"/>
    <col min="4" max="5" width="17.140625" style="1" customWidth="1"/>
    <col min="6" max="16384" width="9.140625" style="1"/>
  </cols>
  <sheetData>
    <row r="1" spans="1:5" ht="38.25" x14ac:dyDescent="0.25">
      <c r="A1" s="360" t="s">
        <v>7</v>
      </c>
      <c r="B1" s="361"/>
      <c r="C1" s="98" t="s">
        <v>8</v>
      </c>
      <c r="D1" s="16" t="s">
        <v>19</v>
      </c>
      <c r="E1" s="16" t="s">
        <v>20</v>
      </c>
    </row>
    <row r="2" spans="1:5" x14ac:dyDescent="0.25">
      <c r="A2" s="44" t="s">
        <v>584</v>
      </c>
      <c r="B2" s="109" t="s">
        <v>1182</v>
      </c>
      <c r="C2" s="115" t="s">
        <v>369</v>
      </c>
      <c r="D2" s="368"/>
      <c r="E2" s="369"/>
    </row>
    <row r="3" spans="1:5" x14ac:dyDescent="0.25">
      <c r="A3" s="99"/>
      <c r="B3" s="100"/>
      <c r="C3" s="352" t="s">
        <v>435</v>
      </c>
      <c r="D3" s="353"/>
      <c r="E3" s="354"/>
    </row>
    <row r="4" spans="1:5" x14ac:dyDescent="0.25">
      <c r="A4" s="147"/>
      <c r="B4" s="22"/>
      <c r="C4" s="87" t="s">
        <v>370</v>
      </c>
      <c r="D4" s="75"/>
      <c r="E4" s="76"/>
    </row>
    <row r="5" spans="1:5" x14ac:dyDescent="0.25">
      <c r="A5" s="147"/>
      <c r="B5" s="22"/>
      <c r="C5" s="86" t="s">
        <v>372</v>
      </c>
      <c r="D5" s="75"/>
      <c r="E5" s="76"/>
    </row>
    <row r="6" spans="1:5" x14ac:dyDescent="0.25">
      <c r="A6" s="147"/>
      <c r="B6" s="22"/>
      <c r="C6" s="86" t="s">
        <v>371</v>
      </c>
      <c r="D6" s="75"/>
      <c r="E6" s="76"/>
    </row>
    <row r="7" spans="1:5" ht="25.5" x14ac:dyDescent="0.25">
      <c r="A7" s="147"/>
      <c r="B7" s="22"/>
      <c r="C7" s="86" t="s">
        <v>373</v>
      </c>
      <c r="D7" s="75"/>
      <c r="E7" s="76"/>
    </row>
    <row r="8" spans="1:5" ht="25.5" x14ac:dyDescent="0.25">
      <c r="A8" s="147"/>
      <c r="B8" s="22"/>
      <c r="C8" s="86" t="s">
        <v>374</v>
      </c>
      <c r="D8" s="75"/>
      <c r="E8" s="76"/>
    </row>
    <row r="9" spans="1:5" ht="25.5" x14ac:dyDescent="0.25">
      <c r="A9" s="147"/>
      <c r="B9" s="22"/>
      <c r="C9" s="86" t="s">
        <v>375</v>
      </c>
      <c r="D9" s="75"/>
      <c r="E9" s="76"/>
    </row>
    <row r="10" spans="1:5" ht="25.5" x14ac:dyDescent="0.25">
      <c r="A10" s="147"/>
      <c r="B10" s="22"/>
      <c r="C10" s="86" t="s">
        <v>376</v>
      </c>
      <c r="D10" s="75"/>
      <c r="E10" s="76"/>
    </row>
    <row r="11" spans="1:5" x14ac:dyDescent="0.25">
      <c r="A11" s="342" t="s">
        <v>734</v>
      </c>
      <c r="B11" s="343"/>
      <c r="C11" s="46" t="s">
        <v>377</v>
      </c>
      <c r="D11" s="342"/>
      <c r="E11" s="343"/>
    </row>
    <row r="12" spans="1:5" x14ac:dyDescent="0.25">
      <c r="A12" s="169"/>
      <c r="B12" s="144"/>
      <c r="C12" s="30" t="s">
        <v>48</v>
      </c>
      <c r="D12" s="344">
        <v>50</v>
      </c>
      <c r="E12" s="345"/>
    </row>
    <row r="13" spans="1:5" x14ac:dyDescent="0.25">
      <c r="A13" s="169"/>
      <c r="B13" s="144"/>
      <c r="C13" s="30" t="s">
        <v>16</v>
      </c>
      <c r="D13" s="346">
        <v>0</v>
      </c>
      <c r="E13" s="347"/>
    </row>
    <row r="14" spans="1:5" x14ac:dyDescent="0.25">
      <c r="A14" s="34"/>
      <c r="B14" s="35"/>
      <c r="C14" s="33" t="str">
        <f>CONCATENATE("'Cena par ",A11," pozīciju bez PVN, EUR:")</f>
        <v>'Cena par 35.1. pozīciju bez PVN, EUR:</v>
      </c>
      <c r="D14" s="348"/>
      <c r="E14" s="349"/>
    </row>
    <row r="15" spans="1:5" x14ac:dyDescent="0.25">
      <c r="A15" s="169"/>
      <c r="B15" s="144"/>
      <c r="C15" s="30" t="s">
        <v>14</v>
      </c>
      <c r="D15" s="332"/>
      <c r="E15" s="333"/>
    </row>
    <row r="16" spans="1:5" x14ac:dyDescent="0.25">
      <c r="A16" s="169"/>
      <c r="B16" s="144"/>
      <c r="C16" s="30" t="s">
        <v>15</v>
      </c>
      <c r="D16" s="332"/>
      <c r="E16" s="333"/>
    </row>
    <row r="17" spans="1:5" x14ac:dyDescent="0.25">
      <c r="A17" s="34"/>
      <c r="B17" s="35"/>
      <c r="C17" s="352" t="s">
        <v>13</v>
      </c>
      <c r="D17" s="353"/>
      <c r="E17" s="354"/>
    </row>
    <row r="18" spans="1:5" x14ac:dyDescent="0.25">
      <c r="A18" s="147" t="s">
        <v>584</v>
      </c>
      <c r="B18" s="22">
        <v>1.1000000000000001</v>
      </c>
      <c r="C18" s="86" t="s">
        <v>377</v>
      </c>
      <c r="D18" s="75"/>
      <c r="E18" s="76"/>
    </row>
    <row r="19" spans="1:5" x14ac:dyDescent="0.25">
      <c r="A19" s="147" t="s">
        <v>584</v>
      </c>
      <c r="B19" s="22">
        <v>1.2</v>
      </c>
      <c r="C19" s="86" t="s">
        <v>378</v>
      </c>
      <c r="D19" s="75"/>
      <c r="E19" s="76"/>
    </row>
    <row r="20" spans="1:5" x14ac:dyDescent="0.25">
      <c r="A20" s="147" t="s">
        <v>584</v>
      </c>
      <c r="B20" s="22">
        <v>1.3</v>
      </c>
      <c r="C20" s="86" t="s">
        <v>383</v>
      </c>
      <c r="D20" s="75"/>
      <c r="E20" s="76"/>
    </row>
    <row r="21" spans="1:5" x14ac:dyDescent="0.25">
      <c r="A21" s="147" t="s">
        <v>584</v>
      </c>
      <c r="B21" s="22">
        <v>1.4</v>
      </c>
      <c r="C21" s="86" t="s">
        <v>379</v>
      </c>
      <c r="D21" s="75"/>
      <c r="E21" s="76"/>
    </row>
    <row r="22" spans="1:5" x14ac:dyDescent="0.25">
      <c r="A22" s="147" t="s">
        <v>584</v>
      </c>
      <c r="B22" s="22">
        <v>1.5</v>
      </c>
      <c r="C22" s="86" t="s">
        <v>380</v>
      </c>
      <c r="D22" s="75"/>
      <c r="E22" s="76"/>
    </row>
    <row r="23" spans="1:5" x14ac:dyDescent="0.25">
      <c r="A23" s="342" t="s">
        <v>735</v>
      </c>
      <c r="B23" s="343"/>
      <c r="C23" s="46" t="s">
        <v>381</v>
      </c>
      <c r="D23" s="342"/>
      <c r="E23" s="343"/>
    </row>
    <row r="24" spans="1:5" x14ac:dyDescent="0.25">
      <c r="A24" s="169"/>
      <c r="B24" s="144"/>
      <c r="C24" s="30" t="s">
        <v>48</v>
      </c>
      <c r="D24" s="344">
        <v>50</v>
      </c>
      <c r="E24" s="345"/>
    </row>
    <row r="25" spans="1:5" x14ac:dyDescent="0.25">
      <c r="A25" s="169"/>
      <c r="B25" s="144"/>
      <c r="C25" s="30" t="s">
        <v>16</v>
      </c>
      <c r="D25" s="346">
        <v>0</v>
      </c>
      <c r="E25" s="347"/>
    </row>
    <row r="26" spans="1:5" x14ac:dyDescent="0.25">
      <c r="A26" s="34"/>
      <c r="B26" s="35"/>
      <c r="C26" s="33" t="str">
        <f>CONCATENATE("'Cena par ",A23," pozīciju bez PVN, EUR:")</f>
        <v>'Cena par 35.2. pozīciju bez PVN, EUR:</v>
      </c>
      <c r="D26" s="348"/>
      <c r="E26" s="349"/>
    </row>
    <row r="27" spans="1:5" x14ac:dyDescent="0.25">
      <c r="A27" s="169"/>
      <c r="B27" s="144"/>
      <c r="C27" s="30" t="s">
        <v>14</v>
      </c>
      <c r="D27" s="332"/>
      <c r="E27" s="333"/>
    </row>
    <row r="28" spans="1:5" x14ac:dyDescent="0.25">
      <c r="A28" s="169"/>
      <c r="B28" s="144"/>
      <c r="C28" s="30" t="s">
        <v>15</v>
      </c>
      <c r="D28" s="332"/>
      <c r="E28" s="333"/>
    </row>
    <row r="29" spans="1:5" x14ac:dyDescent="0.25">
      <c r="A29" s="34"/>
      <c r="B29" s="35"/>
      <c r="C29" s="352" t="s">
        <v>13</v>
      </c>
      <c r="D29" s="353"/>
      <c r="E29" s="354"/>
    </row>
    <row r="30" spans="1:5" x14ac:dyDescent="0.25">
      <c r="A30" s="147" t="s">
        <v>584</v>
      </c>
      <c r="B30" s="22">
        <v>2.1</v>
      </c>
      <c r="C30" s="86" t="s">
        <v>381</v>
      </c>
      <c r="D30" s="75"/>
      <c r="E30" s="76"/>
    </row>
    <row r="31" spans="1:5" x14ac:dyDescent="0.25">
      <c r="A31" s="147" t="s">
        <v>584</v>
      </c>
      <c r="B31" s="22">
        <v>2.2000000000000002</v>
      </c>
      <c r="C31" s="86" t="s">
        <v>378</v>
      </c>
      <c r="D31" s="75"/>
      <c r="E31" s="76"/>
    </row>
    <row r="32" spans="1:5" x14ac:dyDescent="0.25">
      <c r="A32" s="147" t="s">
        <v>584</v>
      </c>
      <c r="B32" s="22">
        <v>2.2999999999999998</v>
      </c>
      <c r="C32" s="86" t="s">
        <v>382</v>
      </c>
      <c r="D32" s="75"/>
      <c r="E32" s="76"/>
    </row>
    <row r="33" spans="1:5" x14ac:dyDescent="0.25">
      <c r="A33" s="147" t="s">
        <v>584</v>
      </c>
      <c r="B33" s="22">
        <v>2.4</v>
      </c>
      <c r="C33" s="86" t="s">
        <v>384</v>
      </c>
      <c r="D33" s="75"/>
      <c r="E33" s="76"/>
    </row>
    <row r="34" spans="1:5" x14ac:dyDescent="0.25">
      <c r="A34" s="147" t="s">
        <v>584</v>
      </c>
      <c r="B34" s="22">
        <v>2.5</v>
      </c>
      <c r="C34" s="86" t="s">
        <v>385</v>
      </c>
      <c r="D34" s="75"/>
      <c r="E34" s="76"/>
    </row>
    <row r="35" spans="1:5" s="202" customFormat="1" ht="12.75" x14ac:dyDescent="0.2">
      <c r="A35" s="342" t="s">
        <v>821</v>
      </c>
      <c r="B35" s="343"/>
      <c r="C35" s="430" t="s">
        <v>1007</v>
      </c>
      <c r="D35" s="431"/>
      <c r="E35" s="193"/>
    </row>
    <row r="36" spans="1:5" s="202" customFormat="1" ht="12.75" x14ac:dyDescent="0.2">
      <c r="A36" s="229"/>
      <c r="B36" s="230"/>
      <c r="C36" s="209" t="s">
        <v>48</v>
      </c>
      <c r="D36" s="422">
        <v>50</v>
      </c>
      <c r="E36" s="423"/>
    </row>
    <row r="37" spans="1:5" s="202" customFormat="1" ht="12.75" x14ac:dyDescent="0.2">
      <c r="A37" s="229"/>
      <c r="B37" s="230"/>
      <c r="C37" s="209" t="s">
        <v>16</v>
      </c>
      <c r="D37" s="424">
        <v>0</v>
      </c>
      <c r="E37" s="425"/>
    </row>
    <row r="38" spans="1:5" s="202" customFormat="1" ht="12.75" x14ac:dyDescent="0.2">
      <c r="A38" s="34"/>
      <c r="B38" s="35"/>
      <c r="C38" s="300" t="str">
        <f>CONCATENATE("'Cena par ",A35," pozīciju bez PVN, EUR:")</f>
        <v>'Cena par 35.3. pozīciju bez PVN, EUR:</v>
      </c>
      <c r="D38" s="374"/>
      <c r="E38" s="426"/>
    </row>
    <row r="39" spans="1:5" s="202" customFormat="1" ht="12.75" x14ac:dyDescent="0.2">
      <c r="A39" s="229"/>
      <c r="B39" s="230"/>
      <c r="C39" s="209" t="s">
        <v>14</v>
      </c>
      <c r="D39" s="432"/>
      <c r="E39" s="433"/>
    </row>
    <row r="40" spans="1:5" s="202" customFormat="1" ht="12.75" x14ac:dyDescent="0.2">
      <c r="A40" s="229"/>
      <c r="B40" s="230"/>
      <c r="C40" s="209" t="s">
        <v>15</v>
      </c>
      <c r="D40" s="432"/>
      <c r="E40" s="433"/>
    </row>
    <row r="41" spans="1:5" s="202" customFormat="1" ht="12.75" x14ac:dyDescent="0.2">
      <c r="A41" s="210"/>
      <c r="B41" s="211"/>
      <c r="C41" s="427" t="s">
        <v>13</v>
      </c>
      <c r="D41" s="428"/>
      <c r="E41" s="429"/>
    </row>
    <row r="42" spans="1:5" s="202" customFormat="1" ht="38.25" x14ac:dyDescent="0.2">
      <c r="A42" s="147" t="s">
        <v>584</v>
      </c>
      <c r="B42" s="233">
        <v>3.1</v>
      </c>
      <c r="C42" s="234" t="s">
        <v>1008</v>
      </c>
      <c r="D42" s="232"/>
      <c r="E42" s="232"/>
    </row>
    <row r="43" spans="1:5" s="202" customFormat="1" ht="12.75" x14ac:dyDescent="0.2">
      <c r="A43" s="147" t="s">
        <v>584</v>
      </c>
      <c r="B43" s="233">
        <v>3.2</v>
      </c>
      <c r="C43" s="234" t="s">
        <v>1009</v>
      </c>
      <c r="D43" s="232"/>
      <c r="E43" s="232"/>
    </row>
    <row r="44" spans="1:5" s="202" customFormat="1" ht="12.75" x14ac:dyDescent="0.2">
      <c r="A44" s="147" t="s">
        <v>584</v>
      </c>
      <c r="B44" s="233">
        <v>3.3</v>
      </c>
      <c r="C44" s="234" t="s">
        <v>1010</v>
      </c>
      <c r="D44" s="232"/>
      <c r="E44" s="232"/>
    </row>
    <row r="45" spans="1:5" s="202" customFormat="1" ht="12.75" x14ac:dyDescent="0.2">
      <c r="A45" s="147" t="s">
        <v>584</v>
      </c>
      <c r="B45" s="233">
        <v>3.4</v>
      </c>
      <c r="C45" s="234" t="s">
        <v>1011</v>
      </c>
      <c r="D45" s="232"/>
      <c r="E45" s="232"/>
    </row>
    <row r="46" spans="1:5" s="202" customFormat="1" ht="12.75" x14ac:dyDescent="0.2">
      <c r="A46" s="342" t="s">
        <v>1015</v>
      </c>
      <c r="B46" s="343"/>
      <c r="C46" s="430" t="s">
        <v>1012</v>
      </c>
      <c r="D46" s="431"/>
      <c r="E46" s="231"/>
    </row>
    <row r="47" spans="1:5" s="202" customFormat="1" ht="12.75" x14ac:dyDescent="0.2">
      <c r="A47" s="229"/>
      <c r="B47" s="230"/>
      <c r="C47" s="209" t="s">
        <v>48</v>
      </c>
      <c r="D47" s="422">
        <v>50</v>
      </c>
      <c r="E47" s="423"/>
    </row>
    <row r="48" spans="1:5" s="202" customFormat="1" ht="12.75" x14ac:dyDescent="0.2">
      <c r="A48" s="229"/>
      <c r="B48" s="230"/>
      <c r="C48" s="209" t="s">
        <v>16</v>
      </c>
      <c r="D48" s="424">
        <v>0</v>
      </c>
      <c r="E48" s="425"/>
    </row>
    <row r="49" spans="1:5" s="202" customFormat="1" ht="12.75" x14ac:dyDescent="0.2">
      <c r="A49" s="34"/>
      <c r="B49" s="35"/>
      <c r="C49" s="33" t="str">
        <f>CONCATENATE("'Cena par ",A46," pozīciju bez PVN, EUR:")</f>
        <v>'Cena par 35.4. pozīciju bez PVN, EUR:</v>
      </c>
      <c r="D49" s="374"/>
      <c r="E49" s="426"/>
    </row>
    <row r="50" spans="1:5" s="202" customFormat="1" ht="12.75" x14ac:dyDescent="0.2">
      <c r="A50" s="229"/>
      <c r="B50" s="230"/>
      <c r="C50" s="209" t="s">
        <v>14</v>
      </c>
      <c r="D50" s="432"/>
      <c r="E50" s="433"/>
    </row>
    <row r="51" spans="1:5" s="202" customFormat="1" ht="12.75" x14ac:dyDescent="0.2">
      <c r="A51" s="229"/>
      <c r="B51" s="230"/>
      <c r="C51" s="209" t="s">
        <v>15</v>
      </c>
      <c r="D51" s="432"/>
      <c r="E51" s="433"/>
    </row>
    <row r="52" spans="1:5" s="202" customFormat="1" ht="12.75" x14ac:dyDescent="0.2">
      <c r="A52" s="210"/>
      <c r="B52" s="211"/>
      <c r="C52" s="427" t="s">
        <v>13</v>
      </c>
      <c r="D52" s="428"/>
      <c r="E52" s="429"/>
    </row>
    <row r="53" spans="1:5" s="202" customFormat="1" ht="38.25" x14ac:dyDescent="0.2">
      <c r="A53" s="147" t="s">
        <v>584</v>
      </c>
      <c r="B53" s="212">
        <v>4.0999999999999996</v>
      </c>
      <c r="C53" s="234" t="s">
        <v>1008</v>
      </c>
      <c r="D53" s="232"/>
      <c r="E53" s="232"/>
    </row>
    <row r="54" spans="1:5" s="202" customFormat="1" ht="12.75" x14ac:dyDescent="0.2">
      <c r="A54" s="147" t="s">
        <v>584</v>
      </c>
      <c r="B54" s="212">
        <v>4.2</v>
      </c>
      <c r="C54" s="234" t="s">
        <v>1009</v>
      </c>
      <c r="D54" s="232"/>
      <c r="E54" s="232"/>
    </row>
    <row r="55" spans="1:5" s="202" customFormat="1" ht="12.75" x14ac:dyDescent="0.2">
      <c r="A55" s="147" t="s">
        <v>584</v>
      </c>
      <c r="B55" s="212">
        <v>4.3</v>
      </c>
      <c r="C55" s="234" t="s">
        <v>1013</v>
      </c>
      <c r="D55" s="232"/>
      <c r="E55" s="232"/>
    </row>
    <row r="56" spans="1:5" s="202" customFormat="1" ht="12.75" x14ac:dyDescent="0.2">
      <c r="A56" s="147" t="s">
        <v>584</v>
      </c>
      <c r="B56" s="212">
        <v>4.4000000000000004</v>
      </c>
      <c r="C56" s="234" t="s">
        <v>1014</v>
      </c>
      <c r="D56" s="232"/>
      <c r="E56" s="232"/>
    </row>
    <row r="57" spans="1:5" x14ac:dyDescent="0.25">
      <c r="A57" s="342" t="s">
        <v>1016</v>
      </c>
      <c r="B57" s="343"/>
      <c r="C57" s="46" t="s">
        <v>386</v>
      </c>
      <c r="D57" s="342"/>
      <c r="E57" s="343"/>
    </row>
    <row r="58" spans="1:5" x14ac:dyDescent="0.25">
      <c r="A58" s="169"/>
      <c r="B58" s="144"/>
      <c r="C58" s="30" t="s">
        <v>48</v>
      </c>
      <c r="D58" s="344">
        <v>100</v>
      </c>
      <c r="E58" s="345"/>
    </row>
    <row r="59" spans="1:5" x14ac:dyDescent="0.25">
      <c r="A59" s="169"/>
      <c r="B59" s="144"/>
      <c r="C59" s="30" t="s">
        <v>16</v>
      </c>
      <c r="D59" s="346">
        <v>0</v>
      </c>
      <c r="E59" s="347"/>
    </row>
    <row r="60" spans="1:5" x14ac:dyDescent="0.25">
      <c r="A60" s="34"/>
      <c r="B60" s="35"/>
      <c r="C60" s="33" t="str">
        <f>CONCATENATE("'Cena par ",A57," pozīciju bez PVN, EUR:")</f>
        <v>'Cena par 35.5. pozīciju bez PVN, EUR:</v>
      </c>
      <c r="D60" s="348"/>
      <c r="E60" s="349"/>
    </row>
    <row r="61" spans="1:5" x14ac:dyDescent="0.25">
      <c r="A61" s="169"/>
      <c r="B61" s="144"/>
      <c r="C61" s="30" t="s">
        <v>14</v>
      </c>
      <c r="D61" s="332"/>
      <c r="E61" s="333"/>
    </row>
    <row r="62" spans="1:5" x14ac:dyDescent="0.25">
      <c r="A62" s="169"/>
      <c r="B62" s="144"/>
      <c r="C62" s="30" t="s">
        <v>15</v>
      </c>
      <c r="D62" s="332"/>
      <c r="E62" s="333"/>
    </row>
    <row r="63" spans="1:5" x14ac:dyDescent="0.25">
      <c r="A63" s="34"/>
      <c r="B63" s="35"/>
      <c r="C63" s="352" t="s">
        <v>13</v>
      </c>
      <c r="D63" s="353"/>
      <c r="E63" s="354"/>
    </row>
    <row r="64" spans="1:5" x14ac:dyDescent="0.25">
      <c r="A64" s="147" t="s">
        <v>584</v>
      </c>
      <c r="B64" s="22">
        <v>5.0999999999999996</v>
      </c>
      <c r="C64" s="86" t="s">
        <v>386</v>
      </c>
      <c r="D64" s="75"/>
      <c r="E64" s="76"/>
    </row>
    <row r="65" spans="1:5" x14ac:dyDescent="0.25">
      <c r="A65" s="147" t="s">
        <v>584</v>
      </c>
      <c r="B65" s="22">
        <v>5.2</v>
      </c>
      <c r="C65" s="86" t="s">
        <v>634</v>
      </c>
      <c r="D65" s="75"/>
      <c r="E65" s="76"/>
    </row>
    <row r="66" spans="1:5" x14ac:dyDescent="0.25">
      <c r="A66" s="34"/>
      <c r="B66" s="35"/>
      <c r="C66" s="33" t="str">
        <f>CONCATENATE("'Vērtējamā cena par ",A2," pozīciju kopā bez PVN, EUR:")</f>
        <v>'Vērtējamā cena par 35. pozīciju kopā bez PVN, EUR:</v>
      </c>
      <c r="D66" s="348"/>
      <c r="E66" s="382"/>
    </row>
  </sheetData>
  <mergeCells count="44">
    <mergeCell ref="C52:E52"/>
    <mergeCell ref="C35:D35"/>
    <mergeCell ref="C46:D46"/>
    <mergeCell ref="D47:E47"/>
    <mergeCell ref="D48:E48"/>
    <mergeCell ref="D49:E49"/>
    <mergeCell ref="D50:E50"/>
    <mergeCell ref="D51:E51"/>
    <mergeCell ref="D39:E39"/>
    <mergeCell ref="D40:E40"/>
    <mergeCell ref="C41:E41"/>
    <mergeCell ref="A46:B46"/>
    <mergeCell ref="A35:B35"/>
    <mergeCell ref="D36:E36"/>
    <mergeCell ref="D37:E37"/>
    <mergeCell ref="D38:E38"/>
    <mergeCell ref="A23:B23"/>
    <mergeCell ref="D23:E23"/>
    <mergeCell ref="A1:B1"/>
    <mergeCell ref="D2:E2"/>
    <mergeCell ref="C3:E3"/>
    <mergeCell ref="A11:B11"/>
    <mergeCell ref="D11:E11"/>
    <mergeCell ref="D12:E12"/>
    <mergeCell ref="C29:E29"/>
    <mergeCell ref="D13:E13"/>
    <mergeCell ref="D14:E14"/>
    <mergeCell ref="D15:E15"/>
    <mergeCell ref="D16:E16"/>
    <mergeCell ref="C17:E17"/>
    <mergeCell ref="D24:E24"/>
    <mergeCell ref="D25:E25"/>
    <mergeCell ref="D26:E26"/>
    <mergeCell ref="D27:E27"/>
    <mergeCell ref="D28:E28"/>
    <mergeCell ref="D62:E62"/>
    <mergeCell ref="C63:E63"/>
    <mergeCell ref="D66:E66"/>
    <mergeCell ref="A57:B57"/>
    <mergeCell ref="D57:E57"/>
    <mergeCell ref="D58:E58"/>
    <mergeCell ref="D59:E59"/>
    <mergeCell ref="D60:E60"/>
    <mergeCell ref="D61:E6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C24" sqref="C24"/>
    </sheetView>
  </sheetViews>
  <sheetFormatPr defaultRowHeight="15" x14ac:dyDescent="0.25"/>
  <cols>
    <col min="1" max="2" width="9.140625" style="1"/>
    <col min="3" max="3" width="69.42578125" style="1" customWidth="1"/>
    <col min="4" max="5" width="15.85546875" style="1" customWidth="1"/>
    <col min="6" max="16384" width="9.140625" style="1"/>
  </cols>
  <sheetData>
    <row r="1" spans="1:5" ht="38.25" x14ac:dyDescent="0.25">
      <c r="A1" s="360" t="s">
        <v>7</v>
      </c>
      <c r="B1" s="361"/>
      <c r="C1" s="79" t="s">
        <v>8</v>
      </c>
      <c r="D1" s="16" t="s">
        <v>19</v>
      </c>
      <c r="E1" s="16" t="s">
        <v>20</v>
      </c>
    </row>
    <row r="2" spans="1:5" s="134" customFormat="1" x14ac:dyDescent="0.25">
      <c r="A2" s="44" t="s">
        <v>596</v>
      </c>
      <c r="B2" s="45" t="s">
        <v>1182</v>
      </c>
      <c r="C2" s="133" t="s">
        <v>387</v>
      </c>
      <c r="D2" s="368"/>
      <c r="E2" s="369"/>
    </row>
    <row r="3" spans="1:5" s="134" customFormat="1" x14ac:dyDescent="0.25">
      <c r="A3" s="160"/>
      <c r="B3" s="145"/>
      <c r="C3" s="30" t="s">
        <v>14</v>
      </c>
      <c r="D3" s="332"/>
      <c r="E3" s="333"/>
    </row>
    <row r="4" spans="1:5" s="134" customFormat="1" x14ac:dyDescent="0.25">
      <c r="A4" s="160"/>
      <c r="B4" s="145"/>
      <c r="C4" s="30" t="s">
        <v>15</v>
      </c>
      <c r="D4" s="332"/>
      <c r="E4" s="333"/>
    </row>
    <row r="5" spans="1:5" s="134" customFormat="1" x14ac:dyDescent="0.25">
      <c r="A5" s="34"/>
      <c r="B5" s="35"/>
      <c r="C5" s="352" t="s">
        <v>13</v>
      </c>
      <c r="D5" s="353"/>
      <c r="E5" s="354"/>
    </row>
    <row r="6" spans="1:5" x14ac:dyDescent="0.25">
      <c r="A6" s="135" t="s">
        <v>596</v>
      </c>
      <c r="B6" s="22">
        <v>1.1000000000000001</v>
      </c>
      <c r="C6" s="86" t="s">
        <v>69</v>
      </c>
      <c r="D6" s="68"/>
      <c r="E6" s="71"/>
    </row>
    <row r="7" spans="1:5" x14ac:dyDescent="0.25">
      <c r="A7" s="135" t="s">
        <v>596</v>
      </c>
      <c r="B7" s="22">
        <v>1.2</v>
      </c>
      <c r="C7" s="86" t="s">
        <v>942</v>
      </c>
      <c r="D7" s="68"/>
      <c r="E7" s="71"/>
    </row>
    <row r="8" spans="1:5" x14ac:dyDescent="0.25">
      <c r="A8" s="135" t="s">
        <v>596</v>
      </c>
      <c r="B8" s="22">
        <v>1.3</v>
      </c>
      <c r="C8" s="86" t="s">
        <v>944</v>
      </c>
      <c r="D8" s="68"/>
      <c r="E8" s="71"/>
    </row>
    <row r="9" spans="1:5" x14ac:dyDescent="0.25">
      <c r="A9" s="135" t="s">
        <v>596</v>
      </c>
      <c r="B9" s="22">
        <v>1.4</v>
      </c>
      <c r="C9" s="86" t="s">
        <v>949</v>
      </c>
      <c r="D9" s="68"/>
      <c r="E9" s="71"/>
    </row>
    <row r="10" spans="1:5" x14ac:dyDescent="0.25">
      <c r="A10" s="135" t="s">
        <v>596</v>
      </c>
      <c r="B10" s="22">
        <v>1.5</v>
      </c>
      <c r="C10" s="86" t="s">
        <v>941</v>
      </c>
      <c r="D10" s="68"/>
      <c r="E10" s="71"/>
    </row>
    <row r="11" spans="1:5" x14ac:dyDescent="0.25">
      <c r="A11" s="135" t="s">
        <v>596</v>
      </c>
      <c r="B11" s="22">
        <v>1.6</v>
      </c>
      <c r="C11" s="86" t="s">
        <v>388</v>
      </c>
      <c r="D11" s="68"/>
      <c r="E11" s="71"/>
    </row>
    <row r="12" spans="1:5" x14ac:dyDescent="0.25">
      <c r="A12" s="135" t="s">
        <v>596</v>
      </c>
      <c r="B12" s="22">
        <v>1.7</v>
      </c>
      <c r="C12" s="86" t="s">
        <v>943</v>
      </c>
      <c r="D12" s="68"/>
      <c r="E12" s="71"/>
    </row>
    <row r="13" spans="1:5" x14ac:dyDescent="0.25">
      <c r="A13" s="135" t="s">
        <v>596</v>
      </c>
      <c r="B13" s="22">
        <v>1.8</v>
      </c>
      <c r="C13" s="86" t="s">
        <v>948</v>
      </c>
      <c r="D13" s="68"/>
      <c r="E13" s="71"/>
    </row>
    <row r="14" spans="1:5" ht="25.5" x14ac:dyDescent="0.25">
      <c r="A14" s="34"/>
      <c r="B14" s="35"/>
      <c r="C14" s="54" t="s">
        <v>57</v>
      </c>
      <c r="D14" s="55" t="s">
        <v>302</v>
      </c>
      <c r="E14" s="55" t="s">
        <v>56</v>
      </c>
    </row>
    <row r="15" spans="1:5" x14ac:dyDescent="0.25">
      <c r="A15" s="135" t="s">
        <v>596</v>
      </c>
      <c r="B15" s="22">
        <v>1.8</v>
      </c>
      <c r="C15" s="26" t="s">
        <v>945</v>
      </c>
      <c r="D15" s="24">
        <v>500</v>
      </c>
      <c r="E15" s="301"/>
    </row>
    <row r="16" spans="1:5" x14ac:dyDescent="0.25">
      <c r="A16" s="135" t="s">
        <v>596</v>
      </c>
      <c r="B16" s="143">
        <v>1.9</v>
      </c>
      <c r="C16" s="26" t="s">
        <v>946</v>
      </c>
      <c r="D16" s="24">
        <v>100</v>
      </c>
      <c r="E16" s="301"/>
    </row>
    <row r="17" spans="1:5" x14ac:dyDescent="0.25">
      <c r="A17" s="135" t="s">
        <v>596</v>
      </c>
      <c r="B17" s="140">
        <v>1.1000000000000001</v>
      </c>
      <c r="C17" s="26" t="s">
        <v>947</v>
      </c>
      <c r="D17" s="24">
        <v>100</v>
      </c>
      <c r="E17" s="301"/>
    </row>
    <row r="18" spans="1:5" x14ac:dyDescent="0.25">
      <c r="A18" s="72"/>
      <c r="B18" s="73"/>
      <c r="C18" s="33" t="str">
        <f>CONCATENATE("'Vērtējamā cena par ",A2," pozīciju kopā bez PVN, EUR:")</f>
        <v>'Vērtējamā cena par 36. pozīciju kopā bez PVN, EUR:</v>
      </c>
      <c r="D18" s="434"/>
      <c r="E18" s="435"/>
    </row>
  </sheetData>
  <mergeCells count="6">
    <mergeCell ref="D4:E4"/>
    <mergeCell ref="C5:E5"/>
    <mergeCell ref="D18:E18"/>
    <mergeCell ref="A1:B1"/>
    <mergeCell ref="D2:E2"/>
    <mergeCell ref="D3:E3"/>
  </mergeCells>
  <pageMargins left="0.7" right="0.7" top="0.75" bottom="0.75" header="0.3" footer="0.3"/>
  <pageSetup paperSize="9" orientation="portrait" horizontalDpi="4294967294" verticalDpi="4294967294"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13" workbookViewId="0">
      <selection activeCell="D47" sqref="D47"/>
    </sheetView>
  </sheetViews>
  <sheetFormatPr defaultRowHeight="15" x14ac:dyDescent="0.25"/>
  <cols>
    <col min="1" max="2" width="9.140625" style="1"/>
    <col min="3" max="3" width="66.5703125" style="1" customWidth="1"/>
    <col min="4" max="5" width="16.85546875" style="1" customWidth="1"/>
    <col min="6" max="16384" width="9.140625" style="1"/>
  </cols>
  <sheetData>
    <row r="1" spans="1:5" ht="38.25" x14ac:dyDescent="0.25">
      <c r="A1" s="438" t="s">
        <v>7</v>
      </c>
      <c r="B1" s="439"/>
      <c r="C1" s="91" t="s">
        <v>8</v>
      </c>
      <c r="D1" s="92" t="s">
        <v>19</v>
      </c>
      <c r="E1" s="92" t="s">
        <v>20</v>
      </c>
    </row>
    <row r="2" spans="1:5" x14ac:dyDescent="0.25">
      <c r="A2" s="44" t="s">
        <v>613</v>
      </c>
      <c r="B2" s="45" t="s">
        <v>1182</v>
      </c>
      <c r="C2" s="117" t="s">
        <v>493</v>
      </c>
      <c r="D2" s="368"/>
      <c r="E2" s="369"/>
    </row>
    <row r="3" spans="1:5" x14ac:dyDescent="0.25">
      <c r="A3" s="383" t="s">
        <v>736</v>
      </c>
      <c r="B3" s="384"/>
      <c r="C3" s="118" t="s">
        <v>479</v>
      </c>
      <c r="D3" s="101"/>
      <c r="E3" s="70"/>
    </row>
    <row r="4" spans="1:5" x14ac:dyDescent="0.25">
      <c r="A4" s="408"/>
      <c r="B4" s="409"/>
      <c r="C4" s="30" t="s">
        <v>48</v>
      </c>
      <c r="D4" s="344">
        <v>4500</v>
      </c>
      <c r="E4" s="345"/>
    </row>
    <row r="5" spans="1:5" x14ac:dyDescent="0.25">
      <c r="A5" s="370"/>
      <c r="B5" s="371"/>
      <c r="C5" s="30" t="s">
        <v>16</v>
      </c>
      <c r="D5" s="346">
        <v>0</v>
      </c>
      <c r="E5" s="347"/>
    </row>
    <row r="6" spans="1:5" x14ac:dyDescent="0.25">
      <c r="A6" s="34"/>
      <c r="B6" s="35"/>
      <c r="C6" s="33" t="str">
        <f>CONCATENATE("'Cena par ",A3," pozīciju bez PVN, EUR:")</f>
        <v>'Cena par 37.1. pozīciju bez PVN, EUR:</v>
      </c>
      <c r="D6" s="348">
        <f>D4*D5</f>
        <v>0</v>
      </c>
      <c r="E6" s="349"/>
    </row>
    <row r="7" spans="1:5" x14ac:dyDescent="0.25">
      <c r="A7" s="370"/>
      <c r="B7" s="371"/>
      <c r="C7" s="30" t="s">
        <v>14</v>
      </c>
      <c r="D7" s="332"/>
      <c r="E7" s="333"/>
    </row>
    <row r="8" spans="1:5" x14ac:dyDescent="0.25">
      <c r="A8" s="370"/>
      <c r="B8" s="371"/>
      <c r="C8" s="30" t="s">
        <v>15</v>
      </c>
      <c r="D8" s="332"/>
      <c r="E8" s="333"/>
    </row>
    <row r="9" spans="1:5" x14ac:dyDescent="0.25">
      <c r="A9" s="34"/>
      <c r="B9" s="35"/>
      <c r="C9" s="352" t="s">
        <v>13</v>
      </c>
      <c r="D9" s="353"/>
      <c r="E9" s="354"/>
    </row>
    <row r="10" spans="1:5" x14ac:dyDescent="0.25">
      <c r="A10" s="120" t="s">
        <v>613</v>
      </c>
      <c r="B10" s="22">
        <v>1.1000000000000001</v>
      </c>
      <c r="C10" s="90" t="s">
        <v>480</v>
      </c>
      <c r="D10" s="82"/>
      <c r="E10" s="83"/>
    </row>
    <row r="11" spans="1:5" x14ac:dyDescent="0.25">
      <c r="A11" s="120" t="s">
        <v>613</v>
      </c>
      <c r="B11" s="22">
        <v>1.2</v>
      </c>
      <c r="C11" s="26" t="s">
        <v>69</v>
      </c>
      <c r="D11" s="24"/>
      <c r="E11" s="25"/>
    </row>
    <row r="12" spans="1:5" x14ac:dyDescent="0.25">
      <c r="A12" s="120" t="s">
        <v>613</v>
      </c>
      <c r="B12" s="22">
        <v>1.3</v>
      </c>
      <c r="C12" s="26" t="s">
        <v>58</v>
      </c>
      <c r="D12" s="24"/>
      <c r="E12" s="25"/>
    </row>
    <row r="13" spans="1:5" x14ac:dyDescent="0.25">
      <c r="A13" s="120" t="s">
        <v>613</v>
      </c>
      <c r="B13" s="22">
        <v>1.4</v>
      </c>
      <c r="C13" s="26" t="s">
        <v>389</v>
      </c>
      <c r="D13" s="24"/>
      <c r="E13" s="25"/>
    </row>
    <row r="14" spans="1:5" x14ac:dyDescent="0.25">
      <c r="A14" s="120" t="s">
        <v>613</v>
      </c>
      <c r="B14" s="22">
        <v>1.5</v>
      </c>
      <c r="C14" s="26" t="s">
        <v>481</v>
      </c>
      <c r="D14" s="24"/>
      <c r="E14" s="25"/>
    </row>
    <row r="15" spans="1:5" x14ac:dyDescent="0.25">
      <c r="A15" s="120" t="s">
        <v>613</v>
      </c>
      <c r="B15" s="22">
        <v>1.6</v>
      </c>
      <c r="C15" s="26" t="s">
        <v>484</v>
      </c>
      <c r="D15" s="24"/>
      <c r="E15" s="25"/>
    </row>
    <row r="16" spans="1:5" x14ac:dyDescent="0.25">
      <c r="A16" s="120" t="s">
        <v>613</v>
      </c>
      <c r="B16" s="22">
        <v>1.7</v>
      </c>
      <c r="C16" s="26" t="s">
        <v>388</v>
      </c>
      <c r="D16" s="24"/>
      <c r="E16" s="25"/>
    </row>
    <row r="17" spans="1:5" x14ac:dyDescent="0.25">
      <c r="A17" s="120" t="s">
        <v>613</v>
      </c>
      <c r="B17" s="22">
        <v>1.8</v>
      </c>
      <c r="C17" s="26" t="s">
        <v>482</v>
      </c>
      <c r="D17" s="24"/>
      <c r="E17" s="25"/>
    </row>
    <row r="18" spans="1:5" x14ac:dyDescent="0.25">
      <c r="A18" s="120" t="s">
        <v>613</v>
      </c>
      <c r="B18" s="22">
        <v>1.9</v>
      </c>
      <c r="C18" s="26" t="s">
        <v>483</v>
      </c>
      <c r="D18" s="24"/>
      <c r="E18" s="25"/>
    </row>
    <row r="19" spans="1:5" x14ac:dyDescent="0.25">
      <c r="A19" s="120" t="s">
        <v>613</v>
      </c>
      <c r="B19" s="140">
        <v>1.1000000000000001</v>
      </c>
      <c r="C19" s="26" t="s">
        <v>485</v>
      </c>
      <c r="D19" s="24"/>
      <c r="E19" s="25"/>
    </row>
    <row r="20" spans="1:5" x14ac:dyDescent="0.25">
      <c r="A20" s="120" t="s">
        <v>613</v>
      </c>
      <c r="B20" s="22">
        <v>1.1100000000000001</v>
      </c>
      <c r="C20" s="26" t="s">
        <v>486</v>
      </c>
      <c r="D20" s="24"/>
      <c r="E20" s="25"/>
    </row>
    <row r="21" spans="1:5" x14ac:dyDescent="0.25">
      <c r="A21" s="436" t="s">
        <v>881</v>
      </c>
      <c r="B21" s="437"/>
      <c r="C21" s="119" t="s">
        <v>494</v>
      </c>
      <c r="D21" s="410"/>
      <c r="E21" s="410"/>
    </row>
    <row r="22" spans="1:5" x14ac:dyDescent="0.25">
      <c r="A22" s="408"/>
      <c r="B22" s="409"/>
      <c r="C22" s="30" t="s">
        <v>48</v>
      </c>
      <c r="D22" s="344">
        <v>200</v>
      </c>
      <c r="E22" s="345"/>
    </row>
    <row r="23" spans="1:5" x14ac:dyDescent="0.25">
      <c r="A23" s="370"/>
      <c r="B23" s="371"/>
      <c r="C23" s="30" t="s">
        <v>16</v>
      </c>
      <c r="D23" s="346">
        <v>0</v>
      </c>
      <c r="E23" s="347"/>
    </row>
    <row r="24" spans="1:5" x14ac:dyDescent="0.25">
      <c r="A24" s="34"/>
      <c r="B24" s="35"/>
      <c r="C24" s="33" t="str">
        <f>CONCATENATE("'Cena par ",A21," pozīciju bez PVN, EUR:")</f>
        <v>'Cena par 37.2. pozīciju bez PVN, EUR:</v>
      </c>
      <c r="D24" s="348">
        <f>D22*D23</f>
        <v>0</v>
      </c>
      <c r="E24" s="349"/>
    </row>
    <row r="25" spans="1:5" x14ac:dyDescent="0.25">
      <c r="A25" s="370"/>
      <c r="B25" s="371"/>
      <c r="C25" s="30" t="s">
        <v>14</v>
      </c>
      <c r="D25" s="332"/>
      <c r="E25" s="333"/>
    </row>
    <row r="26" spans="1:5" x14ac:dyDescent="0.25">
      <c r="A26" s="370"/>
      <c r="B26" s="371"/>
      <c r="C26" s="30" t="s">
        <v>15</v>
      </c>
      <c r="D26" s="332"/>
      <c r="E26" s="333"/>
    </row>
    <row r="27" spans="1:5" x14ac:dyDescent="0.25">
      <c r="A27" s="34"/>
      <c r="B27" s="35"/>
      <c r="C27" s="352" t="s">
        <v>13</v>
      </c>
      <c r="D27" s="353"/>
      <c r="E27" s="354"/>
    </row>
    <row r="28" spans="1:5" x14ac:dyDescent="0.25">
      <c r="A28" s="120" t="s">
        <v>613</v>
      </c>
      <c r="B28" s="22">
        <v>2.1</v>
      </c>
      <c r="C28" s="90" t="s">
        <v>495</v>
      </c>
      <c r="D28" s="82"/>
      <c r="E28" s="83"/>
    </row>
    <row r="29" spans="1:5" x14ac:dyDescent="0.25">
      <c r="A29" s="120" t="s">
        <v>613</v>
      </c>
      <c r="B29" s="22">
        <v>2.2000000000000002</v>
      </c>
      <c r="C29" s="26" t="s">
        <v>69</v>
      </c>
      <c r="D29" s="24"/>
      <c r="E29" s="25"/>
    </row>
    <row r="30" spans="1:5" x14ac:dyDescent="0.25">
      <c r="A30" s="120" t="s">
        <v>613</v>
      </c>
      <c r="B30" s="22">
        <v>2.2999999999999998</v>
      </c>
      <c r="C30" s="26" t="s">
        <v>58</v>
      </c>
      <c r="D30" s="24"/>
      <c r="E30" s="25"/>
    </row>
    <row r="31" spans="1:5" x14ac:dyDescent="0.25">
      <c r="A31" s="120" t="s">
        <v>613</v>
      </c>
      <c r="B31" s="22">
        <v>2.4</v>
      </c>
      <c r="C31" s="102" t="s">
        <v>389</v>
      </c>
      <c r="D31" s="24"/>
      <c r="E31" s="25"/>
    </row>
    <row r="32" spans="1:5" x14ac:dyDescent="0.25">
      <c r="A32" s="120" t="s">
        <v>613</v>
      </c>
      <c r="B32" s="22">
        <v>2.5</v>
      </c>
      <c r="C32" s="102" t="s">
        <v>481</v>
      </c>
      <c r="D32" s="24"/>
      <c r="E32" s="25"/>
    </row>
    <row r="33" spans="1:5" x14ac:dyDescent="0.25">
      <c r="A33" s="120" t="s">
        <v>613</v>
      </c>
      <c r="B33" s="22">
        <v>2.6</v>
      </c>
      <c r="C33" s="102" t="s">
        <v>484</v>
      </c>
      <c r="D33" s="24"/>
      <c r="E33" s="25"/>
    </row>
    <row r="34" spans="1:5" x14ac:dyDescent="0.25">
      <c r="A34" s="120" t="s">
        <v>613</v>
      </c>
      <c r="B34" s="22">
        <v>2.7</v>
      </c>
      <c r="C34" s="102" t="s">
        <v>388</v>
      </c>
      <c r="D34" s="24"/>
      <c r="E34" s="25"/>
    </row>
    <row r="35" spans="1:5" x14ac:dyDescent="0.25">
      <c r="A35" s="120" t="s">
        <v>613</v>
      </c>
      <c r="B35" s="22">
        <v>2.8</v>
      </c>
      <c r="C35" s="102" t="s">
        <v>482</v>
      </c>
      <c r="D35" s="24"/>
      <c r="E35" s="25"/>
    </row>
    <row r="36" spans="1:5" x14ac:dyDescent="0.25">
      <c r="A36" s="120" t="s">
        <v>613</v>
      </c>
      <c r="B36" s="22">
        <v>2.9</v>
      </c>
      <c r="C36" s="102" t="s">
        <v>496</v>
      </c>
      <c r="D36" s="24"/>
      <c r="E36" s="25"/>
    </row>
    <row r="37" spans="1:5" x14ac:dyDescent="0.25">
      <c r="A37" s="120" t="s">
        <v>613</v>
      </c>
      <c r="B37" s="140">
        <v>2.1</v>
      </c>
      <c r="C37" s="102" t="s">
        <v>485</v>
      </c>
      <c r="D37" s="24"/>
      <c r="E37" s="25"/>
    </row>
    <row r="38" spans="1:5" x14ac:dyDescent="0.25">
      <c r="A38" s="120" t="s">
        <v>613</v>
      </c>
      <c r="B38" s="22">
        <v>2.11</v>
      </c>
      <c r="C38" s="102" t="s">
        <v>486</v>
      </c>
      <c r="D38" s="24"/>
      <c r="E38" s="25"/>
    </row>
    <row r="39" spans="1:5" x14ac:dyDescent="0.25">
      <c r="A39" s="34"/>
      <c r="B39" s="35"/>
      <c r="C39" s="33" t="str">
        <f>CONCATENATE("'Vērtējamā cena par ",A2," pozīciju kopā bez PVN, EUR:")</f>
        <v>'Vērtējamā cena par 37. pozīciju kopā bez PVN, EUR:</v>
      </c>
      <c r="D39" s="348">
        <f>SUM(D8,D24)</f>
        <v>0</v>
      </c>
      <c r="E39" s="382"/>
    </row>
  </sheetData>
  <mergeCells count="26">
    <mergeCell ref="C9:E9"/>
    <mergeCell ref="A1:B1"/>
    <mergeCell ref="D2:E2"/>
    <mergeCell ref="A3:B3"/>
    <mergeCell ref="A4:B4"/>
    <mergeCell ref="D4:E4"/>
    <mergeCell ref="A5:B5"/>
    <mergeCell ref="D5:E5"/>
    <mergeCell ref="D6:E6"/>
    <mergeCell ref="A7:B7"/>
    <mergeCell ref="D7:E7"/>
    <mergeCell ref="A8:B8"/>
    <mergeCell ref="D8:E8"/>
    <mergeCell ref="A21:B21"/>
    <mergeCell ref="D21:E21"/>
    <mergeCell ref="A22:B22"/>
    <mergeCell ref="D22:E22"/>
    <mergeCell ref="A23:B23"/>
    <mergeCell ref="D23:E23"/>
    <mergeCell ref="D39:E39"/>
    <mergeCell ref="D24:E24"/>
    <mergeCell ref="A25:B25"/>
    <mergeCell ref="D25:E25"/>
    <mergeCell ref="A26:B26"/>
    <mergeCell ref="D26:E26"/>
    <mergeCell ref="C27:E27"/>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28" workbookViewId="0">
      <selection activeCell="C52" sqref="C52"/>
    </sheetView>
  </sheetViews>
  <sheetFormatPr defaultColWidth="9.140625" defaultRowHeight="14.25" x14ac:dyDescent="0.2"/>
  <cols>
    <col min="1" max="2" width="9.140625" style="11"/>
    <col min="3" max="3" width="64.7109375" style="11" customWidth="1"/>
    <col min="4" max="4" width="21.85546875" style="289" customWidth="1"/>
    <col min="5" max="5" width="21.28515625" style="289" customWidth="1"/>
    <col min="6" max="16384" width="9.140625" style="11"/>
  </cols>
  <sheetData>
    <row r="1" spans="1:5" ht="25.5" x14ac:dyDescent="0.2">
      <c r="A1" s="365" t="s">
        <v>7</v>
      </c>
      <c r="B1" s="365"/>
      <c r="C1" s="280" t="s">
        <v>8</v>
      </c>
      <c r="D1" s="16" t="s">
        <v>19</v>
      </c>
      <c r="E1" s="16" t="s">
        <v>20</v>
      </c>
    </row>
    <row r="2" spans="1:5" x14ac:dyDescent="0.2">
      <c r="A2" s="44" t="s">
        <v>616</v>
      </c>
      <c r="B2" s="45" t="s">
        <v>1182</v>
      </c>
      <c r="C2" s="133" t="s">
        <v>390</v>
      </c>
      <c r="D2" s="368"/>
      <c r="E2" s="369"/>
    </row>
    <row r="3" spans="1:5" s="265" customFormat="1" x14ac:dyDescent="0.2">
      <c r="A3" s="46"/>
      <c r="B3" s="46"/>
      <c r="C3" s="441" t="s">
        <v>391</v>
      </c>
      <c r="D3" s="441"/>
      <c r="E3" s="441"/>
    </row>
    <row r="4" spans="1:5" x14ac:dyDescent="0.2">
      <c r="A4" s="34"/>
      <c r="B4" s="35"/>
      <c r="C4" s="352" t="s">
        <v>1162</v>
      </c>
      <c r="D4" s="353"/>
      <c r="E4" s="354"/>
    </row>
    <row r="5" spans="1:5" ht="38.25" x14ac:dyDescent="0.2">
      <c r="A5" s="158"/>
      <c r="B5" s="153"/>
      <c r="C5" s="182" t="s">
        <v>1099</v>
      </c>
      <c r="D5" s="24"/>
      <c r="E5" s="25"/>
    </row>
    <row r="6" spans="1:5" x14ac:dyDescent="0.2">
      <c r="A6" s="158"/>
      <c r="B6" s="153"/>
      <c r="C6" s="52" t="s">
        <v>1100</v>
      </c>
      <c r="D6" s="24"/>
      <c r="E6" s="25"/>
    </row>
    <row r="7" spans="1:5" x14ac:dyDescent="0.2">
      <c r="A7" s="158"/>
      <c r="B7" s="153"/>
      <c r="C7" s="52" t="s">
        <v>1101</v>
      </c>
      <c r="D7" s="24"/>
      <c r="E7" s="25"/>
    </row>
    <row r="8" spans="1:5" x14ac:dyDescent="0.2">
      <c r="A8" s="158"/>
      <c r="B8" s="153"/>
      <c r="C8" s="52" t="s">
        <v>1102</v>
      </c>
      <c r="D8" s="24"/>
      <c r="E8" s="25"/>
    </row>
    <row r="9" spans="1:5" x14ac:dyDescent="0.2">
      <c r="A9" s="290"/>
      <c r="B9" s="153"/>
      <c r="C9" s="52" t="s">
        <v>1103</v>
      </c>
      <c r="D9" s="24"/>
      <c r="E9" s="25"/>
    </row>
    <row r="10" spans="1:5" s="265" customFormat="1" x14ac:dyDescent="0.2">
      <c r="A10" s="275"/>
      <c r="B10" s="153"/>
      <c r="C10" s="52" t="s">
        <v>1104</v>
      </c>
      <c r="D10" s="24"/>
      <c r="E10" s="25"/>
    </row>
    <row r="11" spans="1:5" s="265" customFormat="1" x14ac:dyDescent="0.2">
      <c r="A11" s="120"/>
      <c r="B11" s="153"/>
      <c r="C11" s="52" t="s">
        <v>1105</v>
      </c>
      <c r="D11" s="24"/>
      <c r="E11" s="25"/>
    </row>
    <row r="12" spans="1:5" s="265" customFormat="1" ht="25.5" x14ac:dyDescent="0.2">
      <c r="A12" s="120"/>
      <c r="B12" s="153"/>
      <c r="C12" s="182" t="s">
        <v>392</v>
      </c>
      <c r="D12" s="24"/>
      <c r="E12" s="25"/>
    </row>
    <row r="13" spans="1:5" s="265" customFormat="1" x14ac:dyDescent="0.2">
      <c r="A13" s="11"/>
      <c r="B13" s="11"/>
      <c r="C13" s="11"/>
      <c r="D13" s="289"/>
      <c r="E13" s="289"/>
    </row>
    <row r="14" spans="1:5" s="265" customFormat="1" ht="25.5" customHeight="1" x14ac:dyDescent="0.2">
      <c r="A14" s="393" t="s">
        <v>882</v>
      </c>
      <c r="B14" s="394"/>
      <c r="C14" s="441" t="s">
        <v>1106</v>
      </c>
      <c r="D14" s="441"/>
      <c r="E14" s="441"/>
    </row>
    <row r="15" spans="1:5" s="265" customFormat="1" ht="17.25" customHeight="1" x14ac:dyDescent="0.2">
      <c r="A15" s="309"/>
      <c r="B15" s="310"/>
      <c r="C15" s="300" t="s">
        <v>1188</v>
      </c>
      <c r="D15" s="311"/>
      <c r="E15" s="20"/>
    </row>
    <row r="16" spans="1:5" s="265" customFormat="1" x14ac:dyDescent="0.2">
      <c r="A16" s="282"/>
      <c r="B16" s="283"/>
      <c r="C16" s="30" t="s">
        <v>14</v>
      </c>
      <c r="D16" s="332"/>
      <c r="E16" s="333"/>
    </row>
    <row r="17" spans="1:5" s="265" customFormat="1" x14ac:dyDescent="0.2">
      <c r="A17" s="284"/>
      <c r="B17" s="284"/>
      <c r="C17" s="272" t="s">
        <v>15</v>
      </c>
      <c r="D17" s="332"/>
      <c r="E17" s="333"/>
    </row>
    <row r="18" spans="1:5" ht="25.5" x14ac:dyDescent="0.2">
      <c r="A18" s="34"/>
      <c r="B18" s="35"/>
      <c r="C18" s="54" t="s">
        <v>57</v>
      </c>
      <c r="D18" s="55" t="s">
        <v>302</v>
      </c>
      <c r="E18" s="55" t="s">
        <v>56</v>
      </c>
    </row>
    <row r="19" spans="1:5" x14ac:dyDescent="0.2">
      <c r="A19" s="158" t="s">
        <v>616</v>
      </c>
      <c r="B19" s="153">
        <v>1.1000000000000001</v>
      </c>
      <c r="C19" s="86" t="s">
        <v>1107</v>
      </c>
      <c r="D19" s="281">
        <v>100</v>
      </c>
      <c r="E19" s="281"/>
    </row>
    <row r="20" spans="1:5" x14ac:dyDescent="0.2">
      <c r="A20" s="158" t="s">
        <v>616</v>
      </c>
      <c r="B20" s="153">
        <v>1.2</v>
      </c>
      <c r="C20" s="87" t="s">
        <v>1108</v>
      </c>
      <c r="D20" s="281">
        <v>100</v>
      </c>
      <c r="E20" s="281"/>
    </row>
    <row r="21" spans="1:5" x14ac:dyDescent="0.2">
      <c r="A21" s="158" t="s">
        <v>616</v>
      </c>
      <c r="B21" s="153">
        <v>1.3</v>
      </c>
      <c r="C21" s="87" t="s">
        <v>1109</v>
      </c>
      <c r="D21" s="281">
        <v>100</v>
      </c>
      <c r="E21" s="281"/>
    </row>
    <row r="22" spans="1:5" x14ac:dyDescent="0.2">
      <c r="A22" s="158" t="s">
        <v>616</v>
      </c>
      <c r="B22" s="153">
        <v>1.4</v>
      </c>
      <c r="C22" s="87" t="s">
        <v>1110</v>
      </c>
      <c r="D22" s="281">
        <v>100</v>
      </c>
      <c r="E22" s="281"/>
    </row>
    <row r="23" spans="1:5" x14ac:dyDescent="0.2">
      <c r="A23" s="290" t="s">
        <v>616</v>
      </c>
      <c r="B23" s="273">
        <v>1.5</v>
      </c>
      <c r="C23" s="274" t="s">
        <v>1111</v>
      </c>
      <c r="D23" s="281">
        <v>100</v>
      </c>
      <c r="E23" s="25"/>
    </row>
    <row r="24" spans="1:5" s="265" customFormat="1" x14ac:dyDescent="0.2">
      <c r="A24" s="275" t="s">
        <v>616</v>
      </c>
      <c r="B24" s="208">
        <v>1.6</v>
      </c>
      <c r="C24" s="86" t="s">
        <v>1112</v>
      </c>
      <c r="D24" s="281">
        <v>100</v>
      </c>
      <c r="E24" s="25"/>
    </row>
    <row r="25" spans="1:5" x14ac:dyDescent="0.2">
      <c r="A25" s="120" t="s">
        <v>616</v>
      </c>
      <c r="B25" s="22">
        <v>1.7</v>
      </c>
      <c r="C25" s="86" t="s">
        <v>1113</v>
      </c>
      <c r="D25" s="281">
        <v>100</v>
      </c>
      <c r="E25" s="25"/>
    </row>
    <row r="26" spans="1:5" x14ac:dyDescent="0.2">
      <c r="A26" s="120" t="s">
        <v>616</v>
      </c>
      <c r="B26" s="22">
        <v>1.8</v>
      </c>
      <c r="C26" s="86" t="s">
        <v>1114</v>
      </c>
      <c r="D26" s="281">
        <v>100</v>
      </c>
      <c r="E26" s="25"/>
    </row>
    <row r="27" spans="1:5" x14ac:dyDescent="0.2">
      <c r="A27" s="120" t="s">
        <v>616</v>
      </c>
      <c r="B27" s="143">
        <v>1.9</v>
      </c>
      <c r="C27" s="86" t="s">
        <v>1115</v>
      </c>
      <c r="D27" s="281">
        <v>100</v>
      </c>
      <c r="E27" s="25"/>
    </row>
    <row r="28" spans="1:5" ht="25.5" customHeight="1" x14ac:dyDescent="0.2">
      <c r="A28" s="393" t="s">
        <v>883</v>
      </c>
      <c r="B28" s="394"/>
      <c r="C28" s="430" t="s">
        <v>1116</v>
      </c>
      <c r="D28" s="440"/>
      <c r="E28" s="431"/>
    </row>
    <row r="29" spans="1:5" ht="18.75" customHeight="1" x14ac:dyDescent="0.2">
      <c r="A29" s="316"/>
      <c r="B29" s="317"/>
      <c r="C29" s="300" t="s">
        <v>1189</v>
      </c>
      <c r="D29" s="442"/>
      <c r="E29" s="443"/>
    </row>
    <row r="30" spans="1:5" ht="17.25" customHeight="1" x14ac:dyDescent="0.2">
      <c r="A30" s="312"/>
      <c r="B30" s="313"/>
      <c r="C30" s="30" t="s">
        <v>14</v>
      </c>
      <c r="D30" s="315"/>
      <c r="E30" s="315"/>
    </row>
    <row r="31" spans="1:5" ht="17.25" customHeight="1" x14ac:dyDescent="0.2">
      <c r="A31" s="312"/>
      <c r="B31" s="313"/>
      <c r="C31" s="314" t="s">
        <v>15</v>
      </c>
      <c r="D31" s="315"/>
      <c r="E31" s="315"/>
    </row>
    <row r="32" spans="1:5" ht="25.5" x14ac:dyDescent="0.2">
      <c r="A32" s="34"/>
      <c r="B32" s="35"/>
      <c r="C32" s="54" t="s">
        <v>57</v>
      </c>
      <c r="D32" s="55" t="s">
        <v>302</v>
      </c>
      <c r="E32" s="55" t="s">
        <v>56</v>
      </c>
    </row>
    <row r="33" spans="1:5" ht="18" customHeight="1" x14ac:dyDescent="0.2">
      <c r="A33" s="120" t="s">
        <v>616</v>
      </c>
      <c r="B33" s="22">
        <v>2.1</v>
      </c>
      <c r="C33" s="86" t="s">
        <v>1117</v>
      </c>
      <c r="D33" s="24">
        <v>200</v>
      </c>
      <c r="E33" s="25"/>
    </row>
    <row r="34" spans="1:5" x14ac:dyDescent="0.2">
      <c r="A34" s="120" t="s">
        <v>616</v>
      </c>
      <c r="B34" s="22">
        <v>2.2000000000000002</v>
      </c>
      <c r="C34" s="86" t="s">
        <v>1118</v>
      </c>
      <c r="D34" s="24">
        <v>200</v>
      </c>
      <c r="E34" s="25"/>
    </row>
    <row r="35" spans="1:5" x14ac:dyDescent="0.2">
      <c r="A35" s="120" t="s">
        <v>616</v>
      </c>
      <c r="B35" s="22">
        <v>2.2999999999999998</v>
      </c>
      <c r="C35" s="86" t="s">
        <v>1119</v>
      </c>
      <c r="D35" s="24">
        <v>200</v>
      </c>
      <c r="E35" s="25"/>
    </row>
    <row r="36" spans="1:5" s="265" customFormat="1" ht="25.5" x14ac:dyDescent="0.2">
      <c r="A36" s="291" t="s">
        <v>616</v>
      </c>
      <c r="B36" s="273">
        <v>2.4</v>
      </c>
      <c r="C36" s="86" t="s">
        <v>1120</v>
      </c>
      <c r="D36" s="24">
        <v>200</v>
      </c>
      <c r="E36" s="292"/>
    </row>
    <row r="37" spans="1:5" ht="25.5" customHeight="1" x14ac:dyDescent="0.2">
      <c r="A37" s="393" t="s">
        <v>1121</v>
      </c>
      <c r="B37" s="394"/>
      <c r="C37" s="430" t="s">
        <v>1122</v>
      </c>
      <c r="D37" s="440"/>
      <c r="E37" s="431"/>
    </row>
    <row r="38" spans="1:5" ht="20.25" customHeight="1" x14ac:dyDescent="0.2">
      <c r="A38" s="316"/>
      <c r="B38" s="317"/>
      <c r="C38" s="319" t="s">
        <v>1190</v>
      </c>
      <c r="D38" s="320"/>
      <c r="E38" s="320"/>
    </row>
    <row r="39" spans="1:5" s="293" customFormat="1" ht="25.5" x14ac:dyDescent="0.2">
      <c r="A39" s="34"/>
      <c r="B39" s="35"/>
      <c r="C39" s="54" t="s">
        <v>57</v>
      </c>
      <c r="D39" s="55" t="s">
        <v>302</v>
      </c>
      <c r="E39" s="55" t="s">
        <v>56</v>
      </c>
    </row>
    <row r="40" spans="1:5" s="293" customFormat="1" ht="12.75" x14ac:dyDescent="0.2">
      <c r="A40" s="276" t="s">
        <v>616</v>
      </c>
      <c r="B40" s="277">
        <v>3.1</v>
      </c>
      <c r="C40" s="278" t="s">
        <v>1123</v>
      </c>
      <c r="D40" s="281">
        <v>100</v>
      </c>
      <c r="E40" s="278"/>
    </row>
    <row r="41" spans="1:5" x14ac:dyDescent="0.2">
      <c r="A41" s="276" t="s">
        <v>616</v>
      </c>
      <c r="B41" s="277">
        <v>3.2</v>
      </c>
      <c r="C41" s="278" t="s">
        <v>1124</v>
      </c>
      <c r="D41" s="281">
        <v>100</v>
      </c>
      <c r="E41" s="278"/>
    </row>
    <row r="42" spans="1:5" x14ac:dyDescent="0.2">
      <c r="A42" s="158" t="s">
        <v>616</v>
      </c>
      <c r="B42" s="153">
        <v>3.3</v>
      </c>
      <c r="C42" s="279" t="s">
        <v>1125</v>
      </c>
      <c r="D42" s="281">
        <v>100</v>
      </c>
      <c r="E42" s="25"/>
    </row>
    <row r="43" spans="1:5" x14ac:dyDescent="0.2">
      <c r="A43" s="383" t="s">
        <v>1126</v>
      </c>
      <c r="B43" s="384"/>
      <c r="C43" s="430" t="s">
        <v>393</v>
      </c>
      <c r="D43" s="440"/>
      <c r="E43" s="431"/>
    </row>
    <row r="44" spans="1:5" x14ac:dyDescent="0.2">
      <c r="A44" s="321"/>
      <c r="B44" s="322"/>
      <c r="C44" s="300" t="s">
        <v>1191</v>
      </c>
      <c r="D44" s="318"/>
      <c r="E44" s="20"/>
    </row>
    <row r="45" spans="1:5" x14ac:dyDescent="0.2">
      <c r="A45" s="370"/>
      <c r="B45" s="371"/>
      <c r="C45" s="30" t="s">
        <v>14</v>
      </c>
      <c r="D45" s="332"/>
      <c r="E45" s="333"/>
    </row>
    <row r="46" spans="1:5" x14ac:dyDescent="0.2">
      <c r="A46" s="370"/>
      <c r="B46" s="371"/>
      <c r="C46" s="30" t="s">
        <v>15</v>
      </c>
      <c r="D46" s="332"/>
      <c r="E46" s="333"/>
    </row>
    <row r="47" spans="1:5" x14ac:dyDescent="0.2">
      <c r="A47" s="34"/>
      <c r="B47" s="35"/>
      <c r="C47" s="352" t="s">
        <v>13</v>
      </c>
      <c r="D47" s="353"/>
      <c r="E47" s="354"/>
    </row>
    <row r="48" spans="1:5" x14ac:dyDescent="0.2">
      <c r="A48" s="120" t="s">
        <v>616</v>
      </c>
      <c r="B48" s="22">
        <v>4.0999999999999996</v>
      </c>
      <c r="C48" s="86" t="s">
        <v>394</v>
      </c>
      <c r="D48" s="24"/>
      <c r="E48" s="25"/>
    </row>
    <row r="49" spans="1:5" x14ac:dyDescent="0.2">
      <c r="A49" s="120" t="s">
        <v>616</v>
      </c>
      <c r="B49" s="22">
        <v>4.2</v>
      </c>
      <c r="C49" s="86" t="s">
        <v>410</v>
      </c>
      <c r="D49" s="24"/>
      <c r="E49" s="25"/>
    </row>
    <row r="50" spans="1:5" x14ac:dyDescent="0.2">
      <c r="A50" s="120" t="s">
        <v>616</v>
      </c>
      <c r="B50" s="22">
        <v>4.3</v>
      </c>
      <c r="C50" s="86" t="s">
        <v>411</v>
      </c>
      <c r="D50" s="24"/>
      <c r="E50" s="25"/>
    </row>
    <row r="51" spans="1:5" ht="25.5" x14ac:dyDescent="0.2">
      <c r="A51" s="120" t="s">
        <v>616</v>
      </c>
      <c r="B51" s="22">
        <v>4.4000000000000004</v>
      </c>
      <c r="C51" s="86" t="s">
        <v>395</v>
      </c>
      <c r="D51" s="24"/>
      <c r="E51" s="25"/>
    </row>
    <row r="52" spans="1:5" x14ac:dyDescent="0.2">
      <c r="A52" s="120" t="s">
        <v>616</v>
      </c>
      <c r="B52" s="22">
        <v>4.5</v>
      </c>
      <c r="C52" s="86" t="s">
        <v>1163</v>
      </c>
      <c r="D52" s="24"/>
      <c r="E52" s="25"/>
    </row>
    <row r="53" spans="1:5" x14ac:dyDescent="0.2">
      <c r="A53" s="120" t="s">
        <v>616</v>
      </c>
      <c r="B53" s="22">
        <v>4.5999999999999996</v>
      </c>
      <c r="C53" s="86" t="s">
        <v>396</v>
      </c>
      <c r="D53" s="24"/>
      <c r="E53" s="25"/>
    </row>
    <row r="54" spans="1:5" x14ac:dyDescent="0.2">
      <c r="A54" s="120" t="s">
        <v>616</v>
      </c>
      <c r="B54" s="22">
        <v>4.7</v>
      </c>
      <c r="C54" s="86" t="s">
        <v>397</v>
      </c>
      <c r="D54" s="24"/>
      <c r="E54" s="25"/>
    </row>
    <row r="55" spans="1:5" x14ac:dyDescent="0.2">
      <c r="A55" s="120" t="s">
        <v>616</v>
      </c>
      <c r="B55" s="22">
        <v>4.8</v>
      </c>
      <c r="C55" s="86" t="s">
        <v>398</v>
      </c>
      <c r="D55" s="24"/>
      <c r="E55" s="25"/>
    </row>
    <row r="56" spans="1:5" x14ac:dyDescent="0.2">
      <c r="A56" s="120" t="s">
        <v>616</v>
      </c>
      <c r="B56" s="22">
        <v>4.9000000000000004</v>
      </c>
      <c r="C56" s="86" t="s">
        <v>399</v>
      </c>
      <c r="D56" s="24"/>
      <c r="E56" s="25"/>
    </row>
    <row r="57" spans="1:5" ht="25.5" x14ac:dyDescent="0.2">
      <c r="A57" s="34"/>
      <c r="B57" s="35"/>
      <c r="C57" s="54" t="s">
        <v>57</v>
      </c>
      <c r="D57" s="55" t="s">
        <v>302</v>
      </c>
      <c r="E57" s="55" t="s">
        <v>56</v>
      </c>
    </row>
    <row r="58" spans="1:5" x14ac:dyDescent="0.2">
      <c r="A58" s="120" t="s">
        <v>616</v>
      </c>
      <c r="B58" s="140">
        <v>4.0999999999999996</v>
      </c>
      <c r="C58" s="86" t="s">
        <v>396</v>
      </c>
      <c r="D58" s="24">
        <v>1000</v>
      </c>
      <c r="E58" s="25"/>
    </row>
    <row r="59" spans="1:5" x14ac:dyDescent="0.2">
      <c r="A59" s="120" t="s">
        <v>616</v>
      </c>
      <c r="B59" s="22">
        <v>4.1100000000000003</v>
      </c>
      <c r="C59" s="86" t="s">
        <v>397</v>
      </c>
      <c r="D59" s="24">
        <v>200</v>
      </c>
      <c r="E59" s="25"/>
    </row>
    <row r="60" spans="1:5" x14ac:dyDescent="0.2">
      <c r="A60" s="120" t="s">
        <v>616</v>
      </c>
      <c r="B60" s="140">
        <v>4.12</v>
      </c>
      <c r="C60" s="86" t="s">
        <v>398</v>
      </c>
      <c r="D60" s="24">
        <v>100</v>
      </c>
      <c r="E60" s="25"/>
    </row>
    <row r="61" spans="1:5" x14ac:dyDescent="0.2">
      <c r="A61" s="120" t="s">
        <v>616</v>
      </c>
      <c r="B61" s="22">
        <v>4.13</v>
      </c>
      <c r="C61" s="86" t="s">
        <v>399</v>
      </c>
      <c r="D61" s="24">
        <v>100</v>
      </c>
      <c r="E61" s="25"/>
    </row>
    <row r="62" spans="1:5" x14ac:dyDescent="0.2">
      <c r="A62" s="34"/>
      <c r="B62" s="35"/>
      <c r="C62" s="33" t="str">
        <f>CONCATENATE("'Vērtējamā cena par ",A2," pozīciju kopā bez PVN, EUR:")</f>
        <v>'Vērtējamā cena par 38. pozīciju kopā bez PVN, EUR:</v>
      </c>
      <c r="D62" s="348"/>
      <c r="E62" s="382"/>
    </row>
  </sheetData>
  <mergeCells count="21">
    <mergeCell ref="D62:E62"/>
    <mergeCell ref="A1:B1"/>
    <mergeCell ref="D2:E2"/>
    <mergeCell ref="C3:E3"/>
    <mergeCell ref="C4:E4"/>
    <mergeCell ref="C14:E14"/>
    <mergeCell ref="A14:B14"/>
    <mergeCell ref="D29:E29"/>
    <mergeCell ref="D16:E16"/>
    <mergeCell ref="D17:E17"/>
    <mergeCell ref="A46:B46"/>
    <mergeCell ref="D46:E46"/>
    <mergeCell ref="C47:E47"/>
    <mergeCell ref="C37:E37"/>
    <mergeCell ref="D45:E45"/>
    <mergeCell ref="C28:E28"/>
    <mergeCell ref="C43:E43"/>
    <mergeCell ref="A28:B28"/>
    <mergeCell ref="A37:B37"/>
    <mergeCell ref="A43:B43"/>
    <mergeCell ref="A45:B45"/>
  </mergeCells>
  <pageMargins left="0.7" right="0.7" top="0.75" bottom="0.75" header="0.3" footer="0.3"/>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19" sqref="D19"/>
    </sheetView>
  </sheetViews>
  <sheetFormatPr defaultRowHeight="14.25" x14ac:dyDescent="0.2"/>
  <cols>
    <col min="1" max="2" width="9.140625" style="11"/>
    <col min="3" max="3" width="57" style="11" customWidth="1"/>
    <col min="4" max="5" width="22.140625" style="11" customWidth="1"/>
    <col min="6" max="16384" width="9.140625" style="11"/>
  </cols>
  <sheetData>
    <row r="1" spans="1:5" ht="25.5" x14ac:dyDescent="0.2">
      <c r="A1" s="360" t="s">
        <v>7</v>
      </c>
      <c r="B1" s="361"/>
      <c r="C1" s="15" t="s">
        <v>8</v>
      </c>
      <c r="D1" s="16" t="s">
        <v>19</v>
      </c>
      <c r="E1" s="16" t="s">
        <v>20</v>
      </c>
    </row>
    <row r="2" spans="1:5" ht="31.5" x14ac:dyDescent="0.2">
      <c r="A2" s="59" t="s">
        <v>441</v>
      </c>
      <c r="B2" s="18" t="s">
        <v>1182</v>
      </c>
      <c r="C2" s="60" t="s">
        <v>49</v>
      </c>
      <c r="D2" s="368"/>
      <c r="E2" s="369"/>
    </row>
    <row r="3" spans="1:5" x14ac:dyDescent="0.2">
      <c r="A3" s="370"/>
      <c r="B3" s="371"/>
      <c r="C3" s="30" t="s">
        <v>48</v>
      </c>
      <c r="D3" s="344">
        <v>700</v>
      </c>
      <c r="E3" s="345"/>
    </row>
    <row r="4" spans="1:5" x14ac:dyDescent="0.2">
      <c r="A4" s="370"/>
      <c r="B4" s="371"/>
      <c r="C4" s="30" t="s">
        <v>16</v>
      </c>
      <c r="D4" s="346">
        <v>0</v>
      </c>
      <c r="E4" s="347"/>
    </row>
    <row r="5" spans="1:5" x14ac:dyDescent="0.2">
      <c r="A5" s="370"/>
      <c r="B5" s="371"/>
      <c r="C5" s="30" t="s">
        <v>14</v>
      </c>
      <c r="D5" s="332"/>
      <c r="E5" s="333"/>
    </row>
    <row r="6" spans="1:5" x14ac:dyDescent="0.2">
      <c r="A6" s="370"/>
      <c r="B6" s="371"/>
      <c r="C6" s="30" t="s">
        <v>15</v>
      </c>
      <c r="D6" s="332"/>
      <c r="E6" s="333"/>
    </row>
    <row r="7" spans="1:5" x14ac:dyDescent="0.2">
      <c r="A7" s="34"/>
      <c r="B7" s="35"/>
      <c r="C7" s="352" t="s">
        <v>13</v>
      </c>
      <c r="D7" s="353"/>
      <c r="E7" s="354"/>
    </row>
    <row r="8" spans="1:5" x14ac:dyDescent="0.2">
      <c r="A8" s="48" t="s">
        <v>441</v>
      </c>
      <c r="B8" s="22" t="s">
        <v>422</v>
      </c>
      <c r="C8" s="26" t="s">
        <v>50</v>
      </c>
      <c r="D8" s="24"/>
      <c r="E8" s="25"/>
    </row>
    <row r="9" spans="1:5" x14ac:dyDescent="0.2">
      <c r="A9" s="48" t="s">
        <v>441</v>
      </c>
      <c r="B9" s="22" t="s">
        <v>430</v>
      </c>
      <c r="C9" s="26" t="s">
        <v>51</v>
      </c>
      <c r="D9" s="24"/>
      <c r="E9" s="25"/>
    </row>
    <row r="10" spans="1:5" x14ac:dyDescent="0.2">
      <c r="A10" s="48" t="s">
        <v>441</v>
      </c>
      <c r="B10" s="22" t="s">
        <v>431</v>
      </c>
      <c r="C10" s="26" t="s">
        <v>445</v>
      </c>
      <c r="D10" s="24"/>
      <c r="E10" s="25"/>
    </row>
    <row r="11" spans="1:5" x14ac:dyDescent="0.2">
      <c r="A11" s="48" t="s">
        <v>441</v>
      </c>
      <c r="B11" s="56">
        <v>4</v>
      </c>
      <c r="C11" s="26" t="s">
        <v>837</v>
      </c>
      <c r="D11" s="61"/>
      <c r="E11" s="49"/>
    </row>
    <row r="12" spans="1:5" x14ac:dyDescent="0.2">
      <c r="A12" s="34"/>
      <c r="B12" s="35"/>
      <c r="C12" s="33" t="str">
        <f>CONCATENATE("Vērtējamā cena par ",A2," pozīciju kopā bez PVN, EUR:")</f>
        <v>Vērtējamā cena par 3. pozīciju kopā bez PVN, EUR:</v>
      </c>
      <c r="D12" s="348">
        <f>D3*D4</f>
        <v>0</v>
      </c>
      <c r="E12" s="349"/>
    </row>
    <row r="13" spans="1:5" x14ac:dyDescent="0.2">
      <c r="A13" s="6"/>
      <c r="B13" s="62"/>
      <c r="C13" s="63"/>
    </row>
  </sheetData>
  <mergeCells count="12">
    <mergeCell ref="D12:E12"/>
    <mergeCell ref="A5:B5"/>
    <mergeCell ref="D5:E5"/>
    <mergeCell ref="A6:B6"/>
    <mergeCell ref="D6:E6"/>
    <mergeCell ref="C7:E7"/>
    <mergeCell ref="A1:B1"/>
    <mergeCell ref="D2:E2"/>
    <mergeCell ref="A3:B3"/>
    <mergeCell ref="D3:E3"/>
    <mergeCell ref="A4:B4"/>
    <mergeCell ref="D4:E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E22" sqref="E22"/>
    </sheetView>
  </sheetViews>
  <sheetFormatPr defaultRowHeight="15" x14ac:dyDescent="0.25"/>
  <cols>
    <col min="1" max="2" width="9.140625" style="1"/>
    <col min="3" max="3" width="63.28515625" style="1" customWidth="1"/>
    <col min="4" max="5" width="20.140625" style="139" customWidth="1"/>
    <col min="6" max="16384" width="9.140625" style="1"/>
  </cols>
  <sheetData>
    <row r="1" spans="1:5" ht="38.25" x14ac:dyDescent="0.25">
      <c r="A1" s="365" t="s">
        <v>7</v>
      </c>
      <c r="B1" s="365"/>
      <c r="C1" s="79" t="s">
        <v>8</v>
      </c>
      <c r="D1" s="16" t="s">
        <v>19</v>
      </c>
      <c r="E1" s="16" t="s">
        <v>20</v>
      </c>
    </row>
    <row r="2" spans="1:5" x14ac:dyDescent="0.25">
      <c r="A2" s="44" t="s">
        <v>565</v>
      </c>
      <c r="B2" s="45" t="s">
        <v>1182</v>
      </c>
      <c r="C2" s="110" t="s">
        <v>401</v>
      </c>
      <c r="D2" s="368"/>
      <c r="E2" s="369"/>
    </row>
    <row r="3" spans="1:5" x14ac:dyDescent="0.25">
      <c r="A3" s="370"/>
      <c r="B3" s="371"/>
      <c r="C3" s="30" t="s">
        <v>14</v>
      </c>
      <c r="D3" s="332"/>
      <c r="E3" s="333"/>
    </row>
    <row r="4" spans="1:5" x14ac:dyDescent="0.25">
      <c r="A4" s="370"/>
      <c r="B4" s="371"/>
      <c r="C4" s="30" t="s">
        <v>15</v>
      </c>
      <c r="D4" s="332"/>
      <c r="E4" s="333"/>
    </row>
    <row r="5" spans="1:5" x14ac:dyDescent="0.25">
      <c r="A5" s="34"/>
      <c r="B5" s="35"/>
      <c r="C5" s="352" t="s">
        <v>13</v>
      </c>
      <c r="D5" s="353"/>
      <c r="E5" s="354"/>
    </row>
    <row r="6" spans="1:5" x14ac:dyDescent="0.25">
      <c r="A6" s="120" t="s">
        <v>565</v>
      </c>
      <c r="B6" s="22">
        <v>1.1000000000000001</v>
      </c>
      <c r="C6" s="86" t="s">
        <v>402</v>
      </c>
      <c r="D6" s="24"/>
      <c r="E6" s="25"/>
    </row>
    <row r="7" spans="1:5" x14ac:dyDescent="0.25">
      <c r="A7" s="120" t="s">
        <v>565</v>
      </c>
      <c r="B7" s="22">
        <v>1.2</v>
      </c>
      <c r="C7" s="86" t="s">
        <v>721</v>
      </c>
      <c r="D7" s="24"/>
      <c r="E7" s="25"/>
    </row>
    <row r="8" spans="1:5" ht="25.5" x14ac:dyDescent="0.25">
      <c r="A8" s="120" t="s">
        <v>565</v>
      </c>
      <c r="B8" s="22">
        <v>1.3</v>
      </c>
      <c r="C8" s="86" t="s">
        <v>722</v>
      </c>
      <c r="D8" s="24"/>
      <c r="E8" s="25"/>
    </row>
    <row r="9" spans="1:5" ht="25.5" x14ac:dyDescent="0.25">
      <c r="A9" s="120" t="s">
        <v>565</v>
      </c>
      <c r="B9" s="22">
        <v>1.4</v>
      </c>
      <c r="C9" s="86" t="s">
        <v>720</v>
      </c>
      <c r="D9" s="24"/>
      <c r="E9" s="25"/>
    </row>
    <row r="10" spans="1:5" ht="25.5" x14ac:dyDescent="0.25">
      <c r="A10" s="34"/>
      <c r="B10" s="35"/>
      <c r="C10" s="54" t="s">
        <v>400</v>
      </c>
      <c r="D10" s="55" t="s">
        <v>302</v>
      </c>
      <c r="E10" s="55" t="s">
        <v>56</v>
      </c>
    </row>
    <row r="11" spans="1:5" x14ac:dyDescent="0.25">
      <c r="A11" s="120" t="s">
        <v>565</v>
      </c>
      <c r="B11" s="103">
        <v>1.5</v>
      </c>
      <c r="C11" s="104" t="s">
        <v>723</v>
      </c>
      <c r="D11" s="294">
        <v>400</v>
      </c>
      <c r="E11" s="170"/>
    </row>
    <row r="12" spans="1:5" x14ac:dyDescent="0.25">
      <c r="A12" s="120" t="s">
        <v>565</v>
      </c>
      <c r="B12" s="106">
        <v>1.6</v>
      </c>
      <c r="C12" s="86" t="s">
        <v>724</v>
      </c>
      <c r="D12" s="294">
        <v>400</v>
      </c>
      <c r="E12" s="71"/>
    </row>
    <row r="13" spans="1:5" x14ac:dyDescent="0.25">
      <c r="A13" s="34"/>
      <c r="B13" s="35"/>
      <c r="C13" s="33" t="str">
        <f>CONCATENATE("'Vērtējamā cena par ",A2," pozīciju kopā bez PVN, EUR:")</f>
        <v>'Vērtējamā cena par 39. pozīciju kopā bez PVN, EUR:</v>
      </c>
      <c r="D13" s="348"/>
      <c r="E13" s="382"/>
    </row>
  </sheetData>
  <mergeCells count="8">
    <mergeCell ref="A1:B1"/>
    <mergeCell ref="D2:E2"/>
    <mergeCell ref="D13:E13"/>
    <mergeCell ref="A3:B3"/>
    <mergeCell ref="D3:E3"/>
    <mergeCell ref="A4:B4"/>
    <mergeCell ref="D4:E4"/>
    <mergeCell ref="C5:E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0" workbookViewId="0">
      <selection activeCell="K12" sqref="K12"/>
    </sheetView>
  </sheetViews>
  <sheetFormatPr defaultRowHeight="15" x14ac:dyDescent="0.25"/>
  <cols>
    <col min="1" max="2" width="9.140625" style="1"/>
    <col min="3" max="3" width="55.140625" style="1" customWidth="1"/>
    <col min="4" max="5" width="18.7109375" style="1" customWidth="1"/>
    <col min="6" max="16384" width="9.140625" style="1"/>
  </cols>
  <sheetData>
    <row r="1" spans="1:5" ht="38.25" x14ac:dyDescent="0.25">
      <c r="A1" s="444" t="s">
        <v>7</v>
      </c>
      <c r="B1" s="361"/>
      <c r="C1" s="79" t="s">
        <v>8</v>
      </c>
      <c r="D1" s="16" t="s">
        <v>19</v>
      </c>
      <c r="E1" s="16" t="s">
        <v>20</v>
      </c>
    </row>
    <row r="2" spans="1:5" x14ac:dyDescent="0.25">
      <c r="A2" s="44" t="s">
        <v>715</v>
      </c>
      <c r="B2" s="45" t="s">
        <v>1182</v>
      </c>
      <c r="C2" s="110" t="s">
        <v>635</v>
      </c>
      <c r="D2" s="368"/>
      <c r="E2" s="369"/>
    </row>
    <row r="3" spans="1:5" ht="25.5" x14ac:dyDescent="0.25">
      <c r="A3" s="383" t="s">
        <v>884</v>
      </c>
      <c r="B3" s="384"/>
      <c r="C3" s="46" t="s">
        <v>406</v>
      </c>
      <c r="D3" s="342"/>
      <c r="E3" s="343"/>
    </row>
    <row r="4" spans="1:5" x14ac:dyDescent="0.25">
      <c r="A4" s="167"/>
      <c r="B4" s="94"/>
      <c r="C4" s="30" t="s">
        <v>62</v>
      </c>
      <c r="D4" s="344">
        <v>30</v>
      </c>
      <c r="E4" s="345"/>
    </row>
    <row r="5" spans="1:5" x14ac:dyDescent="0.25">
      <c r="A5" s="129"/>
      <c r="B5" s="130"/>
      <c r="C5" s="30" t="s">
        <v>16</v>
      </c>
      <c r="D5" s="346">
        <v>0</v>
      </c>
      <c r="E5" s="347"/>
    </row>
    <row r="6" spans="1:5" x14ac:dyDescent="0.25">
      <c r="A6" s="34"/>
      <c r="B6" s="35"/>
      <c r="C6" s="33" t="str">
        <f>CONCATENATE("Cena par ",A3," pozīciju bez PVN, EUR:")</f>
        <v>Cena par 40.1. pozīciju bez PVN, EUR:</v>
      </c>
      <c r="D6" s="348">
        <f>D4*D5</f>
        <v>0</v>
      </c>
      <c r="E6" s="349"/>
    </row>
    <row r="7" spans="1:5" x14ac:dyDescent="0.25">
      <c r="A7" s="129"/>
      <c r="B7" s="130"/>
      <c r="C7" s="30" t="s">
        <v>14</v>
      </c>
      <c r="D7" s="332"/>
      <c r="E7" s="333"/>
    </row>
    <row r="8" spans="1:5" x14ac:dyDescent="0.25">
      <c r="A8" s="129"/>
      <c r="B8" s="130"/>
      <c r="C8" s="30" t="s">
        <v>15</v>
      </c>
      <c r="D8" s="332"/>
      <c r="E8" s="333"/>
    </row>
    <row r="9" spans="1:5" x14ac:dyDescent="0.25">
      <c r="A9" s="34"/>
      <c r="B9" s="35"/>
      <c r="C9" s="352" t="s">
        <v>13</v>
      </c>
      <c r="D9" s="353"/>
      <c r="E9" s="354"/>
    </row>
    <row r="10" spans="1:5" ht="25.5" x14ac:dyDescent="0.25">
      <c r="A10" s="120" t="s">
        <v>715</v>
      </c>
      <c r="B10" s="22">
        <v>1.1000000000000001</v>
      </c>
      <c r="C10" s="86" t="s">
        <v>403</v>
      </c>
      <c r="D10" s="24"/>
      <c r="E10" s="25"/>
    </row>
    <row r="11" spans="1:5" x14ac:dyDescent="0.25">
      <c r="A11" s="120" t="s">
        <v>715</v>
      </c>
      <c r="B11" s="22">
        <v>1.2</v>
      </c>
      <c r="C11" s="86" t="s">
        <v>404</v>
      </c>
      <c r="D11" s="24"/>
      <c r="E11" s="25"/>
    </row>
    <row r="12" spans="1:5" x14ac:dyDescent="0.25">
      <c r="A12" s="120" t="s">
        <v>715</v>
      </c>
      <c r="B12" s="22">
        <v>1.3</v>
      </c>
      <c r="C12" s="86" t="s">
        <v>69</v>
      </c>
      <c r="D12" s="24"/>
      <c r="E12" s="25"/>
    </row>
    <row r="13" spans="1:5" x14ac:dyDescent="0.25">
      <c r="A13" s="120" t="s">
        <v>715</v>
      </c>
      <c r="B13" s="22">
        <v>1.4</v>
      </c>
      <c r="C13" s="86" t="s">
        <v>301</v>
      </c>
      <c r="D13" s="24"/>
      <c r="E13" s="25"/>
    </row>
    <row r="14" spans="1:5" ht="25.5" x14ac:dyDescent="0.25">
      <c r="A14" s="120" t="s">
        <v>715</v>
      </c>
      <c r="B14" s="22">
        <v>1.5</v>
      </c>
      <c r="C14" s="86" t="s">
        <v>725</v>
      </c>
      <c r="D14" s="24"/>
      <c r="E14" s="25"/>
    </row>
    <row r="15" spans="1:5" ht="25.5" x14ac:dyDescent="0.25">
      <c r="A15" s="120" t="s">
        <v>715</v>
      </c>
      <c r="B15" s="22">
        <v>1.6</v>
      </c>
      <c r="C15" s="86" t="s">
        <v>636</v>
      </c>
      <c r="D15" s="24"/>
      <c r="E15" s="25"/>
    </row>
    <row r="16" spans="1:5" x14ac:dyDescent="0.25">
      <c r="A16" s="120" t="s">
        <v>715</v>
      </c>
      <c r="B16" s="22">
        <v>1.7</v>
      </c>
      <c r="C16" s="86" t="s">
        <v>637</v>
      </c>
      <c r="D16" s="24"/>
      <c r="E16" s="25"/>
    </row>
    <row r="17" spans="1:5" x14ac:dyDescent="0.25">
      <c r="A17" s="120" t="s">
        <v>715</v>
      </c>
      <c r="B17" s="22">
        <v>1.8</v>
      </c>
      <c r="C17" s="86" t="s">
        <v>846</v>
      </c>
      <c r="D17" s="24"/>
      <c r="E17" s="25"/>
    </row>
    <row r="18" spans="1:5" x14ac:dyDescent="0.25">
      <c r="A18" s="120" t="s">
        <v>715</v>
      </c>
      <c r="B18" s="22">
        <v>1.9</v>
      </c>
      <c r="C18" s="86" t="s">
        <v>847</v>
      </c>
      <c r="D18" s="24"/>
      <c r="E18" s="25"/>
    </row>
    <row r="19" spans="1:5" ht="25.5" x14ac:dyDescent="0.25">
      <c r="A19" s="383" t="s">
        <v>885</v>
      </c>
      <c r="B19" s="384"/>
      <c r="C19" s="46" t="s">
        <v>405</v>
      </c>
      <c r="D19" s="342"/>
      <c r="E19" s="343"/>
    </row>
    <row r="20" spans="1:5" x14ac:dyDescent="0.25">
      <c r="A20" s="167"/>
      <c r="B20" s="94"/>
      <c r="C20" s="30" t="s">
        <v>62</v>
      </c>
      <c r="D20" s="344">
        <v>30</v>
      </c>
      <c r="E20" s="345"/>
    </row>
    <row r="21" spans="1:5" x14ac:dyDescent="0.25">
      <c r="A21" s="129"/>
      <c r="B21" s="130"/>
      <c r="C21" s="30" t="s">
        <v>16</v>
      </c>
      <c r="D21" s="346">
        <v>0</v>
      </c>
      <c r="E21" s="347"/>
    </row>
    <row r="22" spans="1:5" x14ac:dyDescent="0.25">
      <c r="A22" s="34"/>
      <c r="B22" s="35"/>
      <c r="C22" s="33" t="str">
        <f>CONCATENATE("Cena par ",A19," pozīciju bez PVN, EUR:")</f>
        <v>Cena par 40.2. pozīciju bez PVN, EUR:</v>
      </c>
      <c r="D22" s="348">
        <f>D20*D21</f>
        <v>0</v>
      </c>
      <c r="E22" s="349"/>
    </row>
    <row r="23" spans="1:5" x14ac:dyDescent="0.25">
      <c r="A23" s="129"/>
      <c r="B23" s="130"/>
      <c r="C23" s="30" t="s">
        <v>14</v>
      </c>
      <c r="D23" s="332"/>
      <c r="E23" s="333"/>
    </row>
    <row r="24" spans="1:5" x14ac:dyDescent="0.25">
      <c r="A24" s="129"/>
      <c r="B24" s="130"/>
      <c r="C24" s="30" t="s">
        <v>15</v>
      </c>
      <c r="D24" s="332"/>
      <c r="E24" s="333"/>
    </row>
    <row r="25" spans="1:5" x14ac:dyDescent="0.25">
      <c r="A25" s="34"/>
      <c r="B25" s="35"/>
      <c r="C25" s="352" t="s">
        <v>13</v>
      </c>
      <c r="D25" s="353"/>
      <c r="E25" s="354"/>
    </row>
    <row r="26" spans="1:5" ht="25.5" x14ac:dyDescent="0.25">
      <c r="A26" s="120" t="s">
        <v>715</v>
      </c>
      <c r="B26" s="22">
        <v>2.1</v>
      </c>
      <c r="C26" s="86" t="s">
        <v>407</v>
      </c>
      <c r="D26" s="24"/>
      <c r="E26" s="25"/>
    </row>
    <row r="27" spans="1:5" x14ac:dyDescent="0.25">
      <c r="A27" s="120" t="s">
        <v>715</v>
      </c>
      <c r="B27" s="22">
        <v>2.2000000000000002</v>
      </c>
      <c r="C27" s="86" t="s">
        <v>404</v>
      </c>
      <c r="D27" s="24"/>
      <c r="E27" s="25"/>
    </row>
    <row r="28" spans="1:5" x14ac:dyDescent="0.25">
      <c r="A28" s="120" t="s">
        <v>715</v>
      </c>
      <c r="B28" s="22">
        <v>2.2999999999999998</v>
      </c>
      <c r="C28" s="86" t="s">
        <v>638</v>
      </c>
      <c r="D28" s="24"/>
      <c r="E28" s="25"/>
    </row>
    <row r="29" spans="1:5" ht="25.5" x14ac:dyDescent="0.25">
      <c r="A29" s="120" t="s">
        <v>715</v>
      </c>
      <c r="B29" s="22">
        <v>2.4</v>
      </c>
      <c r="C29" s="86" t="s">
        <v>727</v>
      </c>
      <c r="D29" s="24"/>
      <c r="E29" s="25"/>
    </row>
    <row r="30" spans="1:5" ht="25.5" x14ac:dyDescent="0.25">
      <c r="A30" s="120" t="s">
        <v>715</v>
      </c>
      <c r="B30" s="22">
        <v>2.5</v>
      </c>
      <c r="C30" s="86" t="s">
        <v>726</v>
      </c>
      <c r="D30" s="24"/>
      <c r="E30" s="25"/>
    </row>
    <row r="31" spans="1:5" ht="25.5" x14ac:dyDescent="0.25">
      <c r="A31" s="120" t="s">
        <v>715</v>
      </c>
      <c r="B31" s="22">
        <v>2.6</v>
      </c>
      <c r="C31" s="86" t="s">
        <v>728</v>
      </c>
      <c r="D31" s="24"/>
      <c r="E31" s="25"/>
    </row>
    <row r="32" spans="1:5" ht="25.5" x14ac:dyDescent="0.25">
      <c r="A32" s="120" t="s">
        <v>715</v>
      </c>
      <c r="B32" s="22">
        <v>2.7</v>
      </c>
      <c r="C32" s="86" t="s">
        <v>729</v>
      </c>
      <c r="D32" s="107"/>
      <c r="E32" s="69"/>
    </row>
    <row r="33" spans="1:5" x14ac:dyDescent="0.25">
      <c r="A33" s="34"/>
      <c r="B33" s="35"/>
      <c r="C33" s="33" t="str">
        <f>CONCATENATE("'Vērtējamā cena par ",A2," pozīciju kopā bez PVN, EUR:")</f>
        <v>'Vērtējamā cena par 40. pozīciju kopā bez PVN, EUR:</v>
      </c>
      <c r="D33" s="348">
        <f>SUM(D6,D22)</f>
        <v>0</v>
      </c>
      <c r="E33" s="382"/>
    </row>
  </sheetData>
  <mergeCells count="19">
    <mergeCell ref="D5:E5"/>
    <mergeCell ref="A1:B1"/>
    <mergeCell ref="D2:E2"/>
    <mergeCell ref="A3:B3"/>
    <mergeCell ref="D3:E3"/>
    <mergeCell ref="D4:E4"/>
    <mergeCell ref="D6:E6"/>
    <mergeCell ref="D7:E7"/>
    <mergeCell ref="D8:E8"/>
    <mergeCell ref="C9:E9"/>
    <mergeCell ref="A19:B19"/>
    <mergeCell ref="D19:E19"/>
    <mergeCell ref="D33:E33"/>
    <mergeCell ref="D20:E20"/>
    <mergeCell ref="D21:E21"/>
    <mergeCell ref="D22:E22"/>
    <mergeCell ref="D23:E23"/>
    <mergeCell ref="D24:E24"/>
    <mergeCell ref="C25:E2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D25" sqref="D25"/>
    </sheetView>
  </sheetViews>
  <sheetFormatPr defaultRowHeight="15" x14ac:dyDescent="0.25"/>
  <cols>
    <col min="1" max="2" width="9.140625" style="1"/>
    <col min="3" max="3" width="58.42578125" style="1" customWidth="1"/>
    <col min="4" max="5" width="19.5703125" style="139" customWidth="1"/>
    <col min="6" max="16384" width="9.140625" style="1"/>
  </cols>
  <sheetData>
    <row r="1" spans="1:5" ht="38.25" x14ac:dyDescent="0.25">
      <c r="A1" s="360" t="s">
        <v>7</v>
      </c>
      <c r="B1" s="361"/>
      <c r="C1" s="79" t="s">
        <v>8</v>
      </c>
      <c r="D1" s="16" t="s">
        <v>19</v>
      </c>
      <c r="E1" s="16" t="s">
        <v>20</v>
      </c>
    </row>
    <row r="2" spans="1:5" x14ac:dyDescent="0.25">
      <c r="A2" s="44" t="s">
        <v>564</v>
      </c>
      <c r="B2" s="45" t="s">
        <v>1182</v>
      </c>
      <c r="C2" s="110" t="s">
        <v>473</v>
      </c>
      <c r="D2" s="368"/>
      <c r="E2" s="369"/>
    </row>
    <row r="3" spans="1:5" x14ac:dyDescent="0.25">
      <c r="A3" s="370"/>
      <c r="B3" s="371"/>
      <c r="C3" s="30" t="s">
        <v>14</v>
      </c>
      <c r="D3" s="332"/>
      <c r="E3" s="333"/>
    </row>
    <row r="4" spans="1:5" x14ac:dyDescent="0.25">
      <c r="A4" s="370"/>
      <c r="B4" s="371"/>
      <c r="C4" s="30" t="s">
        <v>15</v>
      </c>
      <c r="D4" s="332"/>
      <c r="E4" s="333"/>
    </row>
    <row r="5" spans="1:5" x14ac:dyDescent="0.25">
      <c r="A5" s="34"/>
      <c r="B5" s="35"/>
      <c r="C5" s="352" t="s">
        <v>13</v>
      </c>
      <c r="D5" s="353"/>
      <c r="E5" s="354"/>
    </row>
    <row r="6" spans="1:5" x14ac:dyDescent="0.25">
      <c r="A6" s="120" t="s">
        <v>564</v>
      </c>
      <c r="B6" s="22">
        <v>1.1000000000000001</v>
      </c>
      <c r="C6" s="67" t="s">
        <v>475</v>
      </c>
      <c r="D6" s="68"/>
      <c r="E6" s="25"/>
    </row>
    <row r="7" spans="1:5" ht="25.5" x14ac:dyDescent="0.25">
      <c r="A7" s="120" t="s">
        <v>564</v>
      </c>
      <c r="B7" s="22">
        <v>1.2</v>
      </c>
      <c r="C7" s="67" t="s">
        <v>476</v>
      </c>
      <c r="D7" s="68"/>
      <c r="E7" s="25"/>
    </row>
    <row r="8" spans="1:5" ht="25.5" x14ac:dyDescent="0.25">
      <c r="A8" s="120" t="s">
        <v>564</v>
      </c>
      <c r="B8" s="22">
        <v>1.3</v>
      </c>
      <c r="C8" s="67" t="s">
        <v>477</v>
      </c>
      <c r="D8" s="68"/>
      <c r="E8" s="25"/>
    </row>
    <row r="9" spans="1:5" x14ac:dyDescent="0.25">
      <c r="A9" s="120" t="s">
        <v>564</v>
      </c>
      <c r="B9" s="22">
        <v>1.4</v>
      </c>
      <c r="C9" s="67" t="s">
        <v>478</v>
      </c>
      <c r="D9" s="68"/>
      <c r="E9" s="25"/>
    </row>
    <row r="10" spans="1:5" x14ac:dyDescent="0.25">
      <c r="A10" s="120" t="s">
        <v>564</v>
      </c>
      <c r="B10" s="22">
        <v>1.5</v>
      </c>
      <c r="C10" s="57" t="s">
        <v>848</v>
      </c>
      <c r="D10" s="68"/>
      <c r="E10" s="25"/>
    </row>
    <row r="11" spans="1:5" x14ac:dyDescent="0.25">
      <c r="A11" s="120" t="s">
        <v>564</v>
      </c>
      <c r="B11" s="22">
        <v>1.6</v>
      </c>
      <c r="C11" s="57" t="s">
        <v>849</v>
      </c>
      <c r="D11" s="68"/>
      <c r="E11" s="25"/>
    </row>
    <row r="12" spans="1:5" x14ac:dyDescent="0.25">
      <c r="A12" s="120" t="s">
        <v>564</v>
      </c>
      <c r="B12" s="22">
        <v>1.7</v>
      </c>
      <c r="C12" s="57" t="s">
        <v>850</v>
      </c>
      <c r="D12" s="68"/>
      <c r="E12" s="25"/>
    </row>
    <row r="13" spans="1:5" x14ac:dyDescent="0.25">
      <c r="A13" s="120" t="s">
        <v>564</v>
      </c>
      <c r="B13" s="22">
        <v>1.8</v>
      </c>
      <c r="C13" s="57" t="s">
        <v>851</v>
      </c>
      <c r="D13" s="68"/>
      <c r="E13" s="25"/>
    </row>
    <row r="14" spans="1:5" ht="25.5" x14ac:dyDescent="0.25">
      <c r="A14" s="34"/>
      <c r="B14" s="35"/>
      <c r="C14" s="54" t="s">
        <v>400</v>
      </c>
      <c r="D14" s="55" t="s">
        <v>302</v>
      </c>
      <c r="E14" s="55" t="s">
        <v>474</v>
      </c>
    </row>
    <row r="15" spans="1:5" x14ac:dyDescent="0.25">
      <c r="A15" s="120" t="s">
        <v>564</v>
      </c>
      <c r="B15" s="22">
        <v>1.9</v>
      </c>
      <c r="C15" s="57" t="s">
        <v>852</v>
      </c>
      <c r="D15" s="58">
        <v>50</v>
      </c>
      <c r="E15" s="170"/>
    </row>
    <row r="16" spans="1:5" x14ac:dyDescent="0.25">
      <c r="A16" s="120" t="s">
        <v>564</v>
      </c>
      <c r="B16" s="140">
        <v>1.1000000000000001</v>
      </c>
      <c r="C16" s="57" t="s">
        <v>853</v>
      </c>
      <c r="D16" s="58">
        <v>50</v>
      </c>
      <c r="E16" s="170"/>
    </row>
    <row r="17" spans="1:5" x14ac:dyDescent="0.25">
      <c r="A17" s="120" t="s">
        <v>564</v>
      </c>
      <c r="B17" s="22">
        <v>1.1100000000000001</v>
      </c>
      <c r="C17" s="57" t="s">
        <v>854</v>
      </c>
      <c r="D17" s="58">
        <v>30</v>
      </c>
      <c r="E17" s="25"/>
    </row>
    <row r="18" spans="1:5" x14ac:dyDescent="0.25">
      <c r="A18" s="120" t="s">
        <v>564</v>
      </c>
      <c r="B18" s="22">
        <v>1.1200000000000001</v>
      </c>
      <c r="C18" s="57" t="s">
        <v>855</v>
      </c>
      <c r="D18" s="58">
        <v>30</v>
      </c>
      <c r="E18" s="25"/>
    </row>
    <row r="19" spans="1:5" x14ac:dyDescent="0.25">
      <c r="A19" s="34"/>
      <c r="B19" s="35"/>
      <c r="C19" s="33" t="str">
        <f>CONCATENATE("'Vērtējamā cena par ",A2," pozīciju kopā bez PVN, EUR:")</f>
        <v>'Vērtējamā cena par 41. pozīciju kopā bez PVN, EUR:</v>
      </c>
      <c r="D19" s="348"/>
      <c r="E19" s="349"/>
    </row>
  </sheetData>
  <mergeCells count="8">
    <mergeCell ref="C5:E5"/>
    <mergeCell ref="D19:E19"/>
    <mergeCell ref="A1:B1"/>
    <mergeCell ref="D2:E2"/>
    <mergeCell ref="A3:B3"/>
    <mergeCell ref="D3:E3"/>
    <mergeCell ref="A4:B4"/>
    <mergeCell ref="D4:E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opLeftCell="A76" workbookViewId="0">
      <selection activeCell="C110" sqref="C110"/>
    </sheetView>
  </sheetViews>
  <sheetFormatPr defaultRowHeight="15" x14ac:dyDescent="0.25"/>
  <cols>
    <col min="1" max="2" width="9.140625" style="1"/>
    <col min="3" max="3" width="64.140625" style="1" customWidth="1"/>
    <col min="4" max="5" width="13.5703125" style="139" customWidth="1"/>
    <col min="6" max="16384" width="9.140625" style="1"/>
  </cols>
  <sheetData>
    <row r="1" spans="1:5" ht="38.25" x14ac:dyDescent="0.25">
      <c r="A1" s="360" t="s">
        <v>7</v>
      </c>
      <c r="B1" s="361"/>
      <c r="C1" s="79" t="s">
        <v>8</v>
      </c>
      <c r="D1" s="16" t="s">
        <v>19</v>
      </c>
      <c r="E1" s="16" t="s">
        <v>20</v>
      </c>
    </row>
    <row r="2" spans="1:5" x14ac:dyDescent="0.25">
      <c r="A2" s="171" t="s">
        <v>563</v>
      </c>
      <c r="B2" s="111" t="s">
        <v>1182</v>
      </c>
      <c r="C2" s="110" t="s">
        <v>560</v>
      </c>
      <c r="D2" s="368"/>
      <c r="E2" s="369"/>
    </row>
    <row r="3" spans="1:5" x14ac:dyDescent="0.25">
      <c r="A3" s="34"/>
      <c r="B3" s="35"/>
      <c r="C3" s="352" t="s">
        <v>435</v>
      </c>
      <c r="D3" s="353"/>
      <c r="E3" s="354"/>
    </row>
    <row r="4" spans="1:5" x14ac:dyDescent="0.25">
      <c r="A4" s="120"/>
      <c r="B4" s="22"/>
      <c r="C4" s="23" t="s">
        <v>513</v>
      </c>
      <c r="D4" s="24"/>
      <c r="E4" s="25"/>
    </row>
    <row r="5" spans="1:5" x14ac:dyDescent="0.25">
      <c r="A5" s="120"/>
      <c r="B5" s="22"/>
      <c r="C5" s="26" t="s">
        <v>514</v>
      </c>
      <c r="D5" s="24"/>
      <c r="E5" s="25"/>
    </row>
    <row r="6" spans="1:5" ht="76.5" x14ac:dyDescent="0.25">
      <c r="A6" s="120"/>
      <c r="B6" s="22"/>
      <c r="C6" s="102" t="s">
        <v>840</v>
      </c>
      <c r="D6" s="24"/>
      <c r="E6" s="25"/>
    </row>
    <row r="7" spans="1:5" x14ac:dyDescent="0.25">
      <c r="A7" s="120"/>
      <c r="B7" s="22"/>
      <c r="C7" s="26" t="s">
        <v>558</v>
      </c>
      <c r="D7" s="24"/>
      <c r="E7" s="25"/>
    </row>
    <row r="8" spans="1:5" ht="25.5" x14ac:dyDescent="0.25">
      <c r="A8" s="120"/>
      <c r="B8" s="22"/>
      <c r="C8" s="26" t="s">
        <v>559</v>
      </c>
      <c r="D8" s="24"/>
      <c r="E8" s="25"/>
    </row>
    <row r="9" spans="1:5" ht="38.25" x14ac:dyDescent="0.25">
      <c r="A9" s="120"/>
      <c r="B9" s="22"/>
      <c r="C9" s="26" t="s">
        <v>557</v>
      </c>
      <c r="D9" s="24"/>
      <c r="E9" s="25"/>
    </row>
    <row r="10" spans="1:5" x14ac:dyDescent="0.25">
      <c r="A10" s="383" t="s">
        <v>886</v>
      </c>
      <c r="B10" s="384"/>
      <c r="C10" s="46" t="s">
        <v>524</v>
      </c>
      <c r="D10" s="342"/>
      <c r="E10" s="343"/>
    </row>
    <row r="11" spans="1:5" x14ac:dyDescent="0.25">
      <c r="A11" s="370"/>
      <c r="B11" s="371"/>
      <c r="C11" s="30" t="s">
        <v>62</v>
      </c>
      <c r="D11" s="344">
        <v>50</v>
      </c>
      <c r="E11" s="345"/>
    </row>
    <row r="12" spans="1:5" x14ac:dyDescent="0.25">
      <c r="A12" s="370"/>
      <c r="B12" s="371"/>
      <c r="C12" s="30" t="s">
        <v>16</v>
      </c>
      <c r="D12" s="346">
        <f>SUMPRODUCT(D28:D35,E28:E35)</f>
        <v>0</v>
      </c>
      <c r="E12" s="347"/>
    </row>
    <row r="13" spans="1:5" x14ac:dyDescent="0.25">
      <c r="A13" s="34"/>
      <c r="B13" s="35"/>
      <c r="C13" s="33" t="str">
        <f>CONCATENATE("'Cena par ",A10," pozīciju bez PVN, EUR:")</f>
        <v>'Cena par 42.1. pozīciju bez PVN, EUR:</v>
      </c>
      <c r="D13" s="348"/>
      <c r="E13" s="349"/>
    </row>
    <row r="14" spans="1:5" x14ac:dyDescent="0.25">
      <c r="A14" s="370"/>
      <c r="B14" s="371"/>
      <c r="C14" s="30" t="s">
        <v>14</v>
      </c>
      <c r="D14" s="332"/>
      <c r="E14" s="333"/>
    </row>
    <row r="15" spans="1:5" x14ac:dyDescent="0.25">
      <c r="A15" s="370"/>
      <c r="B15" s="371"/>
      <c r="C15" s="30" t="s">
        <v>15</v>
      </c>
      <c r="D15" s="332"/>
      <c r="E15" s="333"/>
    </row>
    <row r="16" spans="1:5" x14ac:dyDescent="0.25">
      <c r="A16" s="34"/>
      <c r="B16" s="35"/>
      <c r="C16" s="352" t="s">
        <v>13</v>
      </c>
      <c r="D16" s="353"/>
      <c r="E16" s="354"/>
    </row>
    <row r="17" spans="1:5" x14ac:dyDescent="0.25">
      <c r="A17" s="120" t="s">
        <v>563</v>
      </c>
      <c r="B17" s="22" t="s">
        <v>10</v>
      </c>
      <c r="C17" s="67" t="s">
        <v>54</v>
      </c>
      <c r="D17" s="24"/>
      <c r="E17" s="25"/>
    </row>
    <row r="18" spans="1:5" x14ac:dyDescent="0.25">
      <c r="A18" s="120" t="s">
        <v>563</v>
      </c>
      <c r="B18" s="22" t="s">
        <v>11</v>
      </c>
      <c r="C18" s="67" t="s">
        <v>523</v>
      </c>
      <c r="D18" s="24"/>
      <c r="E18" s="25"/>
    </row>
    <row r="19" spans="1:5" ht="38.25" x14ac:dyDescent="0.25">
      <c r="A19" s="120" t="s">
        <v>563</v>
      </c>
      <c r="B19" s="22" t="s">
        <v>12</v>
      </c>
      <c r="C19" s="67" t="s">
        <v>525</v>
      </c>
      <c r="D19" s="24"/>
      <c r="E19" s="25"/>
    </row>
    <row r="20" spans="1:5" ht="25.5" x14ac:dyDescent="0.25">
      <c r="A20" s="120" t="s">
        <v>563</v>
      </c>
      <c r="B20" s="22" t="s">
        <v>434</v>
      </c>
      <c r="C20" s="67" t="s">
        <v>526</v>
      </c>
      <c r="D20" s="24"/>
      <c r="E20" s="25"/>
    </row>
    <row r="21" spans="1:5" ht="25.5" x14ac:dyDescent="0.25">
      <c r="A21" s="120" t="s">
        <v>563</v>
      </c>
      <c r="B21" s="22" t="s">
        <v>471</v>
      </c>
      <c r="C21" s="67" t="s">
        <v>527</v>
      </c>
      <c r="D21" s="24"/>
      <c r="E21" s="25"/>
    </row>
    <row r="22" spans="1:5" ht="25.5" x14ac:dyDescent="0.25">
      <c r="A22" s="120" t="s">
        <v>563</v>
      </c>
      <c r="B22" s="22" t="s">
        <v>498</v>
      </c>
      <c r="C22" s="67" t="s">
        <v>528</v>
      </c>
      <c r="D22" s="24"/>
      <c r="E22" s="25"/>
    </row>
    <row r="23" spans="1:5" x14ac:dyDescent="0.25">
      <c r="A23" s="120" t="s">
        <v>563</v>
      </c>
      <c r="B23" s="22" t="s">
        <v>499</v>
      </c>
      <c r="C23" s="67" t="s">
        <v>529</v>
      </c>
      <c r="D23" s="24"/>
      <c r="E23" s="25"/>
    </row>
    <row r="24" spans="1:5" x14ac:dyDescent="0.25">
      <c r="A24" s="120" t="s">
        <v>563</v>
      </c>
      <c r="B24" s="22" t="s">
        <v>500</v>
      </c>
      <c r="C24" s="67" t="s">
        <v>530</v>
      </c>
      <c r="D24" s="24"/>
      <c r="E24" s="25"/>
    </row>
    <row r="25" spans="1:5" x14ac:dyDescent="0.25">
      <c r="A25" s="120" t="s">
        <v>563</v>
      </c>
      <c r="B25" s="22" t="s">
        <v>501</v>
      </c>
      <c r="C25" s="67" t="s">
        <v>531</v>
      </c>
      <c r="D25" s="24"/>
      <c r="E25" s="25"/>
    </row>
    <row r="26" spans="1:5" x14ac:dyDescent="0.25">
      <c r="A26" s="120" t="s">
        <v>563</v>
      </c>
      <c r="B26" s="22" t="s">
        <v>502</v>
      </c>
      <c r="C26" s="67" t="s">
        <v>532</v>
      </c>
      <c r="D26" s="24"/>
      <c r="E26" s="25"/>
    </row>
    <row r="27" spans="1:5" ht="25.5" customHeight="1" x14ac:dyDescent="0.25">
      <c r="A27" s="34"/>
      <c r="B27" s="35"/>
      <c r="C27" s="54" t="s">
        <v>301</v>
      </c>
      <c r="D27" s="447" t="s">
        <v>805</v>
      </c>
      <c r="E27" s="448"/>
    </row>
    <row r="28" spans="1:5" x14ac:dyDescent="0.25">
      <c r="A28" s="120" t="s">
        <v>563</v>
      </c>
      <c r="B28" s="22">
        <v>1.1100000000000001</v>
      </c>
      <c r="C28" s="57" t="s">
        <v>515</v>
      </c>
      <c r="D28" s="445">
        <v>1</v>
      </c>
      <c r="E28" s="446"/>
    </row>
    <row r="29" spans="1:5" x14ac:dyDescent="0.25">
      <c r="A29" s="120" t="s">
        <v>563</v>
      </c>
      <c r="B29" s="22">
        <v>1.1200000000000001</v>
      </c>
      <c r="C29" s="57" t="s">
        <v>516</v>
      </c>
      <c r="D29" s="445">
        <v>1</v>
      </c>
      <c r="E29" s="446"/>
    </row>
    <row r="30" spans="1:5" x14ac:dyDescent="0.25">
      <c r="A30" s="120" t="s">
        <v>563</v>
      </c>
      <c r="B30" s="22">
        <v>1.1299999999999999</v>
      </c>
      <c r="C30" s="57" t="s">
        <v>517</v>
      </c>
      <c r="D30" s="445">
        <v>1</v>
      </c>
      <c r="E30" s="446"/>
    </row>
    <row r="31" spans="1:5" x14ac:dyDescent="0.25">
      <c r="A31" s="120" t="s">
        <v>563</v>
      </c>
      <c r="B31" s="22">
        <v>1.1399999999999999</v>
      </c>
      <c r="C31" s="57" t="s">
        <v>518</v>
      </c>
      <c r="D31" s="449">
        <v>2</v>
      </c>
      <c r="E31" s="450"/>
    </row>
    <row r="32" spans="1:5" x14ac:dyDescent="0.25">
      <c r="A32" s="120" t="s">
        <v>563</v>
      </c>
      <c r="B32" s="22">
        <v>1.1499999999999999</v>
      </c>
      <c r="C32" s="57" t="s">
        <v>519</v>
      </c>
      <c r="D32" s="449">
        <v>1</v>
      </c>
      <c r="E32" s="450"/>
    </row>
    <row r="33" spans="1:5" x14ac:dyDescent="0.25">
      <c r="A33" s="120" t="s">
        <v>563</v>
      </c>
      <c r="B33" s="22">
        <v>1.1599999999999999</v>
      </c>
      <c r="C33" s="57" t="s">
        <v>520</v>
      </c>
      <c r="D33" s="449">
        <v>1</v>
      </c>
      <c r="E33" s="450"/>
    </row>
    <row r="34" spans="1:5" x14ac:dyDescent="0.25">
      <c r="A34" s="120" t="s">
        <v>563</v>
      </c>
      <c r="B34" s="22">
        <v>1.17</v>
      </c>
      <c r="C34" s="57" t="s">
        <v>521</v>
      </c>
      <c r="D34" s="449">
        <v>1</v>
      </c>
      <c r="E34" s="450"/>
    </row>
    <row r="35" spans="1:5" x14ac:dyDescent="0.25">
      <c r="A35" s="120" t="s">
        <v>563</v>
      </c>
      <c r="B35" s="22">
        <v>1.18</v>
      </c>
      <c r="C35" s="57" t="s">
        <v>522</v>
      </c>
      <c r="D35" s="449">
        <v>4</v>
      </c>
      <c r="E35" s="450"/>
    </row>
    <row r="36" spans="1:5" x14ac:dyDescent="0.25">
      <c r="A36" s="383" t="s">
        <v>887</v>
      </c>
      <c r="B36" s="384"/>
      <c r="C36" s="46" t="s">
        <v>543</v>
      </c>
      <c r="D36" s="342"/>
      <c r="E36" s="343"/>
    </row>
    <row r="37" spans="1:5" x14ac:dyDescent="0.25">
      <c r="A37" s="370"/>
      <c r="B37" s="371"/>
      <c r="C37" s="30" t="s">
        <v>48</v>
      </c>
      <c r="D37" s="344">
        <v>50</v>
      </c>
      <c r="E37" s="345"/>
    </row>
    <row r="38" spans="1:5" x14ac:dyDescent="0.25">
      <c r="A38" s="370"/>
      <c r="B38" s="371"/>
      <c r="C38" s="30" t="s">
        <v>16</v>
      </c>
      <c r="D38" s="346">
        <f>SUMPRODUCT(D52:D57,E52:E57)</f>
        <v>0</v>
      </c>
      <c r="E38" s="347"/>
    </row>
    <row r="39" spans="1:5" x14ac:dyDescent="0.25">
      <c r="A39" s="34"/>
      <c r="B39" s="35"/>
      <c r="C39" s="33" t="str">
        <f>CONCATENATE("'Cena par ",A36," pozīciju bez PVN, EUR:")</f>
        <v>'Cena par 42.2. pozīciju bez PVN, EUR:</v>
      </c>
      <c r="D39" s="348"/>
      <c r="E39" s="349"/>
    </row>
    <row r="40" spans="1:5" x14ac:dyDescent="0.25">
      <c r="A40" s="370"/>
      <c r="B40" s="371"/>
      <c r="C40" s="30" t="s">
        <v>14</v>
      </c>
      <c r="D40" s="332"/>
      <c r="E40" s="333"/>
    </row>
    <row r="41" spans="1:5" x14ac:dyDescent="0.25">
      <c r="A41" s="370"/>
      <c r="B41" s="371"/>
      <c r="C41" s="30" t="s">
        <v>15</v>
      </c>
      <c r="D41" s="332"/>
      <c r="E41" s="333"/>
    </row>
    <row r="42" spans="1:5" x14ac:dyDescent="0.25">
      <c r="A42" s="34"/>
      <c r="B42" s="35"/>
      <c r="C42" s="352" t="s">
        <v>13</v>
      </c>
      <c r="D42" s="353"/>
      <c r="E42" s="354"/>
    </row>
    <row r="43" spans="1:5" x14ac:dyDescent="0.25">
      <c r="A43" s="120" t="s">
        <v>563</v>
      </c>
      <c r="B43" s="22">
        <v>2.1</v>
      </c>
      <c r="C43" s="67" t="s">
        <v>54</v>
      </c>
      <c r="D43" s="24"/>
      <c r="E43" s="25"/>
    </row>
    <row r="44" spans="1:5" x14ac:dyDescent="0.25">
      <c r="A44" s="120" t="s">
        <v>563</v>
      </c>
      <c r="B44" s="22">
        <v>2.2000000000000002</v>
      </c>
      <c r="C44" s="67" t="s">
        <v>523</v>
      </c>
      <c r="D44" s="24"/>
      <c r="E44" s="25"/>
    </row>
    <row r="45" spans="1:5" ht="25.5" x14ac:dyDescent="0.25">
      <c r="A45" s="120" t="s">
        <v>563</v>
      </c>
      <c r="B45" s="22">
        <v>2.2999999999999998</v>
      </c>
      <c r="C45" s="67" t="s">
        <v>538</v>
      </c>
      <c r="D45" s="24"/>
      <c r="E45" s="25"/>
    </row>
    <row r="46" spans="1:5" x14ac:dyDescent="0.25">
      <c r="A46" s="120" t="s">
        <v>563</v>
      </c>
      <c r="B46" s="22">
        <v>2.4</v>
      </c>
      <c r="C46" s="67" t="s">
        <v>539</v>
      </c>
      <c r="D46" s="24"/>
      <c r="E46" s="25"/>
    </row>
    <row r="47" spans="1:5" x14ac:dyDescent="0.25">
      <c r="A47" s="120" t="s">
        <v>563</v>
      </c>
      <c r="B47" s="22">
        <v>2.5</v>
      </c>
      <c r="C47" s="67" t="s">
        <v>540</v>
      </c>
      <c r="D47" s="24"/>
      <c r="E47" s="25"/>
    </row>
    <row r="48" spans="1:5" x14ac:dyDescent="0.25">
      <c r="A48" s="120" t="s">
        <v>563</v>
      </c>
      <c r="B48" s="22">
        <v>2.6</v>
      </c>
      <c r="C48" s="67" t="s">
        <v>541</v>
      </c>
      <c r="D48" s="24"/>
      <c r="E48" s="25"/>
    </row>
    <row r="49" spans="1:5" x14ac:dyDescent="0.25">
      <c r="A49" s="120" t="s">
        <v>563</v>
      </c>
      <c r="B49" s="22">
        <v>2.7</v>
      </c>
      <c r="C49" s="57" t="s">
        <v>542</v>
      </c>
      <c r="D49" s="24"/>
      <c r="E49" s="25"/>
    </row>
    <row r="50" spans="1:5" x14ac:dyDescent="0.25">
      <c r="A50" s="120" t="s">
        <v>563</v>
      </c>
      <c r="B50" s="22">
        <v>2.8</v>
      </c>
      <c r="C50" s="67" t="s">
        <v>532</v>
      </c>
      <c r="D50" s="24"/>
      <c r="E50" s="25"/>
    </row>
    <row r="51" spans="1:5" ht="25.5" customHeight="1" x14ac:dyDescent="0.25">
      <c r="A51" s="34"/>
      <c r="B51" s="35"/>
      <c r="C51" s="54" t="s">
        <v>301</v>
      </c>
      <c r="D51" s="447" t="s">
        <v>805</v>
      </c>
      <c r="E51" s="448"/>
    </row>
    <row r="52" spans="1:5" x14ac:dyDescent="0.25">
      <c r="A52" s="120" t="s">
        <v>563</v>
      </c>
      <c r="B52" s="22">
        <v>2.9</v>
      </c>
      <c r="C52" s="57" t="s">
        <v>533</v>
      </c>
      <c r="D52" s="445">
        <v>1</v>
      </c>
      <c r="E52" s="446"/>
    </row>
    <row r="53" spans="1:5" x14ac:dyDescent="0.25">
      <c r="A53" s="120" t="s">
        <v>563</v>
      </c>
      <c r="B53" s="140">
        <v>2.1</v>
      </c>
      <c r="C53" s="57" t="s">
        <v>534</v>
      </c>
      <c r="D53" s="445">
        <v>1</v>
      </c>
      <c r="E53" s="446"/>
    </row>
    <row r="54" spans="1:5" x14ac:dyDescent="0.25">
      <c r="A54" s="120" t="s">
        <v>563</v>
      </c>
      <c r="B54" s="22">
        <v>2.11</v>
      </c>
      <c r="C54" s="57" t="s">
        <v>535</v>
      </c>
      <c r="D54" s="445">
        <v>1</v>
      </c>
      <c r="E54" s="446"/>
    </row>
    <row r="55" spans="1:5" x14ac:dyDescent="0.25">
      <c r="A55" s="120" t="s">
        <v>563</v>
      </c>
      <c r="B55" s="140">
        <v>2.12</v>
      </c>
      <c r="C55" s="57" t="s">
        <v>536</v>
      </c>
      <c r="D55" s="445">
        <v>1</v>
      </c>
      <c r="E55" s="446"/>
    </row>
    <row r="56" spans="1:5" x14ac:dyDescent="0.25">
      <c r="A56" s="120" t="s">
        <v>563</v>
      </c>
      <c r="B56" s="22">
        <v>2.13</v>
      </c>
      <c r="C56" s="57" t="s">
        <v>537</v>
      </c>
      <c r="D56" s="445">
        <v>1</v>
      </c>
      <c r="E56" s="446"/>
    </row>
    <row r="57" spans="1:5" x14ac:dyDescent="0.25">
      <c r="A57" s="120" t="s">
        <v>563</v>
      </c>
      <c r="B57" s="140">
        <v>2.14</v>
      </c>
      <c r="C57" s="57" t="s">
        <v>522</v>
      </c>
      <c r="D57" s="449">
        <v>4</v>
      </c>
      <c r="E57" s="450"/>
    </row>
    <row r="58" spans="1:5" x14ac:dyDescent="0.25">
      <c r="A58" s="383" t="s">
        <v>888</v>
      </c>
      <c r="B58" s="384"/>
      <c r="C58" s="46" t="s">
        <v>544</v>
      </c>
      <c r="D58" s="342"/>
      <c r="E58" s="343"/>
    </row>
    <row r="59" spans="1:5" x14ac:dyDescent="0.25">
      <c r="A59" s="370"/>
      <c r="B59" s="371"/>
      <c r="C59" s="30" t="s">
        <v>62</v>
      </c>
      <c r="D59" s="344">
        <v>30</v>
      </c>
      <c r="E59" s="345"/>
    </row>
    <row r="60" spans="1:5" x14ac:dyDescent="0.25">
      <c r="A60" s="370"/>
      <c r="B60" s="371"/>
      <c r="C60" s="30" t="s">
        <v>16</v>
      </c>
      <c r="D60" s="346">
        <f>SUMPRODUCT(D76:D83,E76:E83)</f>
        <v>0</v>
      </c>
      <c r="E60" s="347"/>
    </row>
    <row r="61" spans="1:5" x14ac:dyDescent="0.25">
      <c r="A61" s="34"/>
      <c r="B61" s="35"/>
      <c r="C61" s="33" t="str">
        <f>CONCATENATE("'Cena par ",A58," pozīciju bez PVN, EUR:")</f>
        <v>'Cena par 42.3. pozīciju bez PVN, EUR:</v>
      </c>
      <c r="D61" s="348"/>
      <c r="E61" s="349"/>
    </row>
    <row r="62" spans="1:5" x14ac:dyDescent="0.25">
      <c r="A62" s="370"/>
      <c r="B62" s="371"/>
      <c r="C62" s="30" t="s">
        <v>14</v>
      </c>
      <c r="D62" s="332"/>
      <c r="E62" s="333"/>
    </row>
    <row r="63" spans="1:5" x14ac:dyDescent="0.25">
      <c r="A63" s="370"/>
      <c r="B63" s="371"/>
      <c r="C63" s="30" t="s">
        <v>15</v>
      </c>
      <c r="D63" s="332"/>
      <c r="E63" s="333"/>
    </row>
    <row r="64" spans="1:5" x14ac:dyDescent="0.25">
      <c r="A64" s="34"/>
      <c r="B64" s="35"/>
      <c r="C64" s="352" t="s">
        <v>13</v>
      </c>
      <c r="D64" s="353"/>
      <c r="E64" s="354"/>
    </row>
    <row r="65" spans="1:5" x14ac:dyDescent="0.25">
      <c r="A65" s="120" t="s">
        <v>563</v>
      </c>
      <c r="B65" s="22">
        <v>3.1</v>
      </c>
      <c r="C65" s="67" t="s">
        <v>54</v>
      </c>
      <c r="D65" s="24"/>
      <c r="E65" s="25"/>
    </row>
    <row r="66" spans="1:5" x14ac:dyDescent="0.25">
      <c r="A66" s="120" t="s">
        <v>563</v>
      </c>
      <c r="B66" s="22">
        <v>3.2</v>
      </c>
      <c r="C66" s="67" t="s">
        <v>523</v>
      </c>
      <c r="D66" s="24"/>
      <c r="E66" s="25"/>
    </row>
    <row r="67" spans="1:5" ht="38.25" x14ac:dyDescent="0.25">
      <c r="A67" s="120" t="s">
        <v>563</v>
      </c>
      <c r="B67" s="22">
        <v>3.3</v>
      </c>
      <c r="C67" s="67" t="s">
        <v>841</v>
      </c>
      <c r="D67" s="24"/>
      <c r="E67" s="25"/>
    </row>
    <row r="68" spans="1:5" ht="25.5" x14ac:dyDescent="0.25">
      <c r="A68" s="120" t="s">
        <v>563</v>
      </c>
      <c r="B68" s="22">
        <v>3.4</v>
      </c>
      <c r="C68" s="67" t="s">
        <v>526</v>
      </c>
      <c r="D68" s="24"/>
      <c r="E68" s="25"/>
    </row>
    <row r="69" spans="1:5" ht="25.5" x14ac:dyDescent="0.25">
      <c r="A69" s="120" t="s">
        <v>563</v>
      </c>
      <c r="B69" s="22">
        <v>3.5</v>
      </c>
      <c r="C69" s="67" t="s">
        <v>527</v>
      </c>
      <c r="D69" s="24"/>
      <c r="E69" s="25"/>
    </row>
    <row r="70" spans="1:5" ht="25.5" x14ac:dyDescent="0.25">
      <c r="A70" s="120" t="s">
        <v>563</v>
      </c>
      <c r="B70" s="22">
        <v>3.6</v>
      </c>
      <c r="C70" s="67" t="s">
        <v>528</v>
      </c>
      <c r="D70" s="24"/>
      <c r="E70" s="25"/>
    </row>
    <row r="71" spans="1:5" x14ac:dyDescent="0.25">
      <c r="A71" s="120" t="s">
        <v>563</v>
      </c>
      <c r="B71" s="22">
        <v>3.7</v>
      </c>
      <c r="C71" s="67" t="s">
        <v>529</v>
      </c>
      <c r="D71" s="24"/>
      <c r="E71" s="25"/>
    </row>
    <row r="72" spans="1:5" x14ac:dyDescent="0.25">
      <c r="A72" s="120" t="s">
        <v>563</v>
      </c>
      <c r="B72" s="22">
        <v>3.8</v>
      </c>
      <c r="C72" s="67" t="s">
        <v>530</v>
      </c>
      <c r="D72" s="24"/>
      <c r="E72" s="25"/>
    </row>
    <row r="73" spans="1:5" x14ac:dyDescent="0.25">
      <c r="A73" s="120" t="s">
        <v>563</v>
      </c>
      <c r="B73" s="22">
        <v>3.9</v>
      </c>
      <c r="C73" s="67" t="s">
        <v>531</v>
      </c>
      <c r="D73" s="24"/>
      <c r="E73" s="25"/>
    </row>
    <row r="74" spans="1:5" x14ac:dyDescent="0.25">
      <c r="A74" s="120" t="s">
        <v>563</v>
      </c>
      <c r="B74" s="140">
        <v>3.1</v>
      </c>
      <c r="C74" s="67" t="s">
        <v>532</v>
      </c>
      <c r="D74" s="24"/>
      <c r="E74" s="25"/>
    </row>
    <row r="75" spans="1:5" ht="25.5" customHeight="1" x14ac:dyDescent="0.25">
      <c r="A75" s="34"/>
      <c r="B75" s="35"/>
      <c r="C75" s="54" t="s">
        <v>301</v>
      </c>
      <c r="D75" s="447" t="s">
        <v>805</v>
      </c>
      <c r="E75" s="448"/>
    </row>
    <row r="76" spans="1:5" x14ac:dyDescent="0.25">
      <c r="A76" s="120" t="s">
        <v>563</v>
      </c>
      <c r="B76" s="22">
        <v>3.11</v>
      </c>
      <c r="C76" s="57" t="s">
        <v>515</v>
      </c>
      <c r="D76" s="445">
        <v>1</v>
      </c>
      <c r="E76" s="446"/>
    </row>
    <row r="77" spans="1:5" x14ac:dyDescent="0.25">
      <c r="A77" s="120" t="s">
        <v>563</v>
      </c>
      <c r="B77" s="22">
        <v>3.12</v>
      </c>
      <c r="C77" s="57" t="s">
        <v>516</v>
      </c>
      <c r="D77" s="445">
        <v>1</v>
      </c>
      <c r="E77" s="446"/>
    </row>
    <row r="78" spans="1:5" x14ac:dyDescent="0.25">
      <c r="A78" s="120" t="s">
        <v>563</v>
      </c>
      <c r="B78" s="22">
        <v>3.13</v>
      </c>
      <c r="C78" s="57" t="s">
        <v>517</v>
      </c>
      <c r="D78" s="445">
        <v>1</v>
      </c>
      <c r="E78" s="446"/>
    </row>
    <row r="79" spans="1:5" x14ac:dyDescent="0.25">
      <c r="A79" s="120" t="s">
        <v>563</v>
      </c>
      <c r="B79" s="22">
        <v>3.14</v>
      </c>
      <c r="C79" s="57" t="s">
        <v>518</v>
      </c>
      <c r="D79" s="449">
        <v>2</v>
      </c>
      <c r="E79" s="450"/>
    </row>
    <row r="80" spans="1:5" x14ac:dyDescent="0.25">
      <c r="A80" s="120" t="s">
        <v>563</v>
      </c>
      <c r="B80" s="22">
        <v>3.15</v>
      </c>
      <c r="C80" s="57" t="s">
        <v>519</v>
      </c>
      <c r="D80" s="449">
        <v>1</v>
      </c>
      <c r="E80" s="450"/>
    </row>
    <row r="81" spans="1:5" x14ac:dyDescent="0.25">
      <c r="A81" s="120" t="s">
        <v>563</v>
      </c>
      <c r="B81" s="22">
        <v>3.16</v>
      </c>
      <c r="C81" s="57" t="s">
        <v>520</v>
      </c>
      <c r="D81" s="449">
        <v>1</v>
      </c>
      <c r="E81" s="450"/>
    </row>
    <row r="82" spans="1:5" x14ac:dyDescent="0.25">
      <c r="A82" s="120" t="s">
        <v>563</v>
      </c>
      <c r="B82" s="22">
        <v>3.17</v>
      </c>
      <c r="C82" s="57" t="s">
        <v>521</v>
      </c>
      <c r="D82" s="449">
        <v>1</v>
      </c>
      <c r="E82" s="450"/>
    </row>
    <row r="83" spans="1:5" x14ac:dyDescent="0.25">
      <c r="A83" s="120" t="s">
        <v>563</v>
      </c>
      <c r="B83" s="22">
        <v>3.18</v>
      </c>
      <c r="C83" s="57" t="s">
        <v>522</v>
      </c>
      <c r="D83" s="449">
        <v>4</v>
      </c>
      <c r="E83" s="450"/>
    </row>
    <row r="84" spans="1:5" x14ac:dyDescent="0.25">
      <c r="A84" s="383" t="s">
        <v>889</v>
      </c>
      <c r="B84" s="384"/>
      <c r="C84" s="46" t="s">
        <v>545</v>
      </c>
      <c r="D84" s="342"/>
      <c r="E84" s="343"/>
    </row>
    <row r="85" spans="1:5" x14ac:dyDescent="0.25">
      <c r="A85" s="370"/>
      <c r="B85" s="371"/>
      <c r="C85" s="30" t="s">
        <v>48</v>
      </c>
      <c r="D85" s="344">
        <v>30</v>
      </c>
      <c r="E85" s="345"/>
    </row>
    <row r="86" spans="1:5" x14ac:dyDescent="0.25">
      <c r="A86" s="370"/>
      <c r="B86" s="371"/>
      <c r="C86" s="30" t="s">
        <v>16</v>
      </c>
      <c r="D86" s="346">
        <f>SUMPRODUCT(D100:D105,E100:E105)</f>
        <v>0</v>
      </c>
      <c r="E86" s="347"/>
    </row>
    <row r="87" spans="1:5" x14ac:dyDescent="0.25">
      <c r="A87" s="34"/>
      <c r="B87" s="35"/>
      <c r="C87" s="33" t="str">
        <f>CONCATENATE("'Cena par ",A84," pozīciju bez PVN, EUR:")</f>
        <v>'Cena par 42.4. pozīciju bez PVN, EUR:</v>
      </c>
      <c r="D87" s="348"/>
      <c r="E87" s="349"/>
    </row>
    <row r="88" spans="1:5" x14ac:dyDescent="0.25">
      <c r="A88" s="370"/>
      <c r="B88" s="371"/>
      <c r="C88" s="30" t="s">
        <v>14</v>
      </c>
      <c r="D88" s="332"/>
      <c r="E88" s="333"/>
    </row>
    <row r="89" spans="1:5" x14ac:dyDescent="0.25">
      <c r="A89" s="370"/>
      <c r="B89" s="371"/>
      <c r="C89" s="30" t="s">
        <v>15</v>
      </c>
      <c r="D89" s="332"/>
      <c r="E89" s="333"/>
    </row>
    <row r="90" spans="1:5" x14ac:dyDescent="0.25">
      <c r="A90" s="34"/>
      <c r="B90" s="35"/>
      <c r="C90" s="352" t="s">
        <v>13</v>
      </c>
      <c r="D90" s="353"/>
      <c r="E90" s="354"/>
    </row>
    <row r="91" spans="1:5" x14ac:dyDescent="0.25">
      <c r="A91" s="120" t="s">
        <v>563</v>
      </c>
      <c r="B91" s="22">
        <v>4.0999999999999996</v>
      </c>
      <c r="C91" s="67" t="s">
        <v>54</v>
      </c>
      <c r="D91" s="24"/>
      <c r="E91" s="25"/>
    </row>
    <row r="92" spans="1:5" x14ac:dyDescent="0.25">
      <c r="A92" s="120" t="s">
        <v>563</v>
      </c>
      <c r="B92" s="22">
        <v>4.2</v>
      </c>
      <c r="C92" s="67" t="s">
        <v>523</v>
      </c>
      <c r="D92" s="24"/>
      <c r="E92" s="25"/>
    </row>
    <row r="93" spans="1:5" ht="25.5" x14ac:dyDescent="0.25">
      <c r="A93" s="120" t="s">
        <v>563</v>
      </c>
      <c r="B93" s="22">
        <v>4.3</v>
      </c>
      <c r="C93" s="67" t="s">
        <v>538</v>
      </c>
      <c r="D93" s="24"/>
      <c r="E93" s="25"/>
    </row>
    <row r="94" spans="1:5" x14ac:dyDescent="0.25">
      <c r="A94" s="120" t="s">
        <v>563</v>
      </c>
      <c r="B94" s="22">
        <v>4.4000000000000004</v>
      </c>
      <c r="C94" s="67" t="s">
        <v>539</v>
      </c>
      <c r="D94" s="24"/>
      <c r="E94" s="25"/>
    </row>
    <row r="95" spans="1:5" x14ac:dyDescent="0.25">
      <c r="A95" s="120" t="s">
        <v>563</v>
      </c>
      <c r="B95" s="22">
        <v>4.5</v>
      </c>
      <c r="C95" s="67" t="s">
        <v>540</v>
      </c>
      <c r="D95" s="24"/>
      <c r="E95" s="25"/>
    </row>
    <row r="96" spans="1:5" x14ac:dyDescent="0.25">
      <c r="A96" s="120" t="s">
        <v>563</v>
      </c>
      <c r="B96" s="22">
        <v>4.5999999999999996</v>
      </c>
      <c r="C96" s="67" t="s">
        <v>541</v>
      </c>
      <c r="D96" s="24"/>
      <c r="E96" s="25"/>
    </row>
    <row r="97" spans="1:5" x14ac:dyDescent="0.25">
      <c r="A97" s="120" t="s">
        <v>563</v>
      </c>
      <c r="B97" s="22">
        <v>4.7</v>
      </c>
      <c r="C97" s="57" t="s">
        <v>542</v>
      </c>
      <c r="D97" s="24"/>
      <c r="E97" s="25"/>
    </row>
    <row r="98" spans="1:5" x14ac:dyDescent="0.25">
      <c r="A98" s="120" t="s">
        <v>563</v>
      </c>
      <c r="B98" s="22">
        <v>4.8</v>
      </c>
      <c r="C98" s="67" t="s">
        <v>532</v>
      </c>
      <c r="D98" s="24"/>
      <c r="E98" s="25"/>
    </row>
    <row r="99" spans="1:5" ht="25.5" customHeight="1" x14ac:dyDescent="0.25">
      <c r="A99" s="34"/>
      <c r="B99" s="35"/>
      <c r="C99" s="54" t="s">
        <v>301</v>
      </c>
      <c r="D99" s="447" t="s">
        <v>805</v>
      </c>
      <c r="E99" s="448"/>
    </row>
    <row r="100" spans="1:5" x14ac:dyDescent="0.25">
      <c r="A100" s="120" t="s">
        <v>563</v>
      </c>
      <c r="B100" s="22">
        <v>4.9000000000000004</v>
      </c>
      <c r="C100" s="57" t="s">
        <v>533</v>
      </c>
      <c r="D100" s="445">
        <v>1</v>
      </c>
      <c r="E100" s="446"/>
    </row>
    <row r="101" spans="1:5" x14ac:dyDescent="0.25">
      <c r="A101" s="120" t="s">
        <v>563</v>
      </c>
      <c r="B101" s="140">
        <v>4.0999999999999996</v>
      </c>
      <c r="C101" s="57" t="s">
        <v>534</v>
      </c>
      <c r="D101" s="445">
        <v>1</v>
      </c>
      <c r="E101" s="446"/>
    </row>
    <row r="102" spans="1:5" x14ac:dyDescent="0.25">
      <c r="A102" s="120" t="s">
        <v>563</v>
      </c>
      <c r="B102" s="22">
        <v>4.1100000000000003</v>
      </c>
      <c r="C102" s="57" t="s">
        <v>535</v>
      </c>
      <c r="D102" s="445">
        <v>1</v>
      </c>
      <c r="E102" s="446"/>
    </row>
    <row r="103" spans="1:5" x14ac:dyDescent="0.25">
      <c r="A103" s="120" t="s">
        <v>563</v>
      </c>
      <c r="B103" s="22">
        <v>4.12</v>
      </c>
      <c r="C103" s="57" t="s">
        <v>536</v>
      </c>
      <c r="D103" s="445">
        <v>1</v>
      </c>
      <c r="E103" s="446"/>
    </row>
    <row r="104" spans="1:5" x14ac:dyDescent="0.25">
      <c r="A104" s="120" t="s">
        <v>563</v>
      </c>
      <c r="B104" s="22">
        <v>4.13</v>
      </c>
      <c r="C104" s="57" t="s">
        <v>537</v>
      </c>
      <c r="D104" s="445">
        <v>1</v>
      </c>
      <c r="E104" s="446"/>
    </row>
    <row r="105" spans="1:5" x14ac:dyDescent="0.25">
      <c r="A105" s="120" t="s">
        <v>563</v>
      </c>
      <c r="B105" s="22">
        <v>4.1399999999999997</v>
      </c>
      <c r="C105" s="57" t="s">
        <v>522</v>
      </c>
      <c r="D105" s="449">
        <v>4</v>
      </c>
      <c r="E105" s="450"/>
    </row>
    <row r="106" spans="1:5" x14ac:dyDescent="0.25">
      <c r="A106" s="34"/>
      <c r="B106" s="35"/>
      <c r="C106" s="33" t="str">
        <f>CONCATENATE("'Vērtējamā cena par ",A2," pozīciju kopā bez PVN, EUR:")</f>
        <v>'Vērtējamā cena par 42. pozīciju kopā bez PVN, EUR:</v>
      </c>
      <c r="D106" s="348"/>
      <c r="E106" s="349"/>
    </row>
  </sheetData>
  <mergeCells count="84">
    <mergeCell ref="A15:B15"/>
    <mergeCell ref="D15:E15"/>
    <mergeCell ref="A1:B1"/>
    <mergeCell ref="D2:E2"/>
    <mergeCell ref="C3:E3"/>
    <mergeCell ref="A10:B10"/>
    <mergeCell ref="D10:E10"/>
    <mergeCell ref="A11:B11"/>
    <mergeCell ref="D11:E11"/>
    <mergeCell ref="A12:B12"/>
    <mergeCell ref="D12:E12"/>
    <mergeCell ref="D13:E13"/>
    <mergeCell ref="A14:B14"/>
    <mergeCell ref="D14:E14"/>
    <mergeCell ref="C42:E42"/>
    <mergeCell ref="C16:E16"/>
    <mergeCell ref="A36:B36"/>
    <mergeCell ref="D36:E36"/>
    <mergeCell ref="A37:B37"/>
    <mergeCell ref="D37:E37"/>
    <mergeCell ref="A38:B38"/>
    <mergeCell ref="D38:E38"/>
    <mergeCell ref="D39:E39"/>
    <mergeCell ref="A40:B40"/>
    <mergeCell ref="D40:E40"/>
    <mergeCell ref="A41:B41"/>
    <mergeCell ref="D41:E41"/>
    <mergeCell ref="D27:E27"/>
    <mergeCell ref="D35:E35"/>
    <mergeCell ref="D34:E34"/>
    <mergeCell ref="C64:E64"/>
    <mergeCell ref="A58:B58"/>
    <mergeCell ref="D58:E58"/>
    <mergeCell ref="A59:B59"/>
    <mergeCell ref="D59:E59"/>
    <mergeCell ref="A60:B60"/>
    <mergeCell ref="D60:E60"/>
    <mergeCell ref="D61:E61"/>
    <mergeCell ref="A62:B62"/>
    <mergeCell ref="D62:E62"/>
    <mergeCell ref="A63:B63"/>
    <mergeCell ref="D63:E63"/>
    <mergeCell ref="D84:E84"/>
    <mergeCell ref="A85:B85"/>
    <mergeCell ref="D85:E85"/>
    <mergeCell ref="A86:B86"/>
    <mergeCell ref="D86:E86"/>
    <mergeCell ref="D52:E52"/>
    <mergeCell ref="D106:E106"/>
    <mergeCell ref="D87:E87"/>
    <mergeCell ref="A88:B88"/>
    <mergeCell ref="D88:E88"/>
    <mergeCell ref="A89:B89"/>
    <mergeCell ref="D89:E89"/>
    <mergeCell ref="C90:E90"/>
    <mergeCell ref="D99:E99"/>
    <mergeCell ref="D105:E105"/>
    <mergeCell ref="D104:E104"/>
    <mergeCell ref="D103:E103"/>
    <mergeCell ref="D102:E102"/>
    <mergeCell ref="D101:E101"/>
    <mergeCell ref="D100:E100"/>
    <mergeCell ref="A84:B84"/>
    <mergeCell ref="D57:E57"/>
    <mergeCell ref="D56:E56"/>
    <mergeCell ref="D55:E55"/>
    <mergeCell ref="D54:E54"/>
    <mergeCell ref="D53:E53"/>
    <mergeCell ref="D28:E28"/>
    <mergeCell ref="D75:E75"/>
    <mergeCell ref="D83:E83"/>
    <mergeCell ref="D82:E82"/>
    <mergeCell ref="D81:E81"/>
    <mergeCell ref="D80:E80"/>
    <mergeCell ref="D79:E79"/>
    <mergeCell ref="D78:E78"/>
    <mergeCell ref="D77:E77"/>
    <mergeCell ref="D76:E76"/>
    <mergeCell ref="D33:E33"/>
    <mergeCell ref="D32:E32"/>
    <mergeCell ref="D31:E31"/>
    <mergeCell ref="D30:E30"/>
    <mergeCell ref="D29:E29"/>
    <mergeCell ref="D51:E51"/>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D24" sqref="D24"/>
    </sheetView>
  </sheetViews>
  <sheetFormatPr defaultRowHeight="15" x14ac:dyDescent="0.25"/>
  <cols>
    <col min="1" max="2" width="9.140625" style="1"/>
    <col min="3" max="3" width="58.42578125" style="1" customWidth="1"/>
    <col min="4" max="5" width="19.5703125" style="139" customWidth="1"/>
    <col min="6" max="16384" width="9.140625" style="1"/>
  </cols>
  <sheetData>
    <row r="1" spans="1:5" ht="38.25" x14ac:dyDescent="0.25">
      <c r="A1" s="360" t="s">
        <v>7</v>
      </c>
      <c r="B1" s="361"/>
      <c r="C1" s="132" t="s">
        <v>8</v>
      </c>
      <c r="D1" s="16" t="s">
        <v>19</v>
      </c>
      <c r="E1" s="16" t="s">
        <v>20</v>
      </c>
    </row>
    <row r="2" spans="1:5" x14ac:dyDescent="0.25">
      <c r="A2" s="44" t="s">
        <v>562</v>
      </c>
      <c r="B2" s="45" t="s">
        <v>1182</v>
      </c>
      <c r="C2" s="133" t="s">
        <v>932</v>
      </c>
      <c r="D2" s="368"/>
      <c r="E2" s="369"/>
    </row>
    <row r="3" spans="1:5" x14ac:dyDescent="0.25">
      <c r="A3" s="370"/>
      <c r="B3" s="371"/>
      <c r="C3" s="30" t="s">
        <v>14</v>
      </c>
      <c r="D3" s="332"/>
      <c r="E3" s="333"/>
    </row>
    <row r="4" spans="1:5" x14ac:dyDescent="0.25">
      <c r="A4" s="370"/>
      <c r="B4" s="371"/>
      <c r="C4" s="30" t="s">
        <v>15</v>
      </c>
      <c r="D4" s="332"/>
      <c r="E4" s="333"/>
    </row>
    <row r="5" spans="1:5" x14ac:dyDescent="0.25">
      <c r="A5" s="34"/>
      <c r="B5" s="35"/>
      <c r="C5" s="352" t="s">
        <v>13</v>
      </c>
      <c r="D5" s="353"/>
      <c r="E5" s="354"/>
    </row>
    <row r="6" spans="1:5" x14ac:dyDescent="0.25">
      <c r="A6" s="120" t="s">
        <v>562</v>
      </c>
      <c r="B6" s="22">
        <v>1.1000000000000001</v>
      </c>
      <c r="C6" s="67" t="s">
        <v>933</v>
      </c>
      <c r="D6" s="68"/>
      <c r="E6" s="25"/>
    </row>
    <row r="7" spans="1:5" ht="25.5" x14ac:dyDescent="0.25">
      <c r="A7" s="120"/>
      <c r="B7" s="22"/>
      <c r="C7" s="67" t="s">
        <v>935</v>
      </c>
      <c r="D7" s="68"/>
      <c r="E7" s="25"/>
    </row>
    <row r="8" spans="1:5" x14ac:dyDescent="0.25">
      <c r="A8" s="120" t="s">
        <v>562</v>
      </c>
      <c r="B8" s="22">
        <v>1.2</v>
      </c>
      <c r="C8" s="67" t="s">
        <v>938</v>
      </c>
      <c r="D8" s="68"/>
      <c r="E8" s="25"/>
    </row>
    <row r="9" spans="1:5" x14ac:dyDescent="0.25">
      <c r="A9" s="120" t="s">
        <v>562</v>
      </c>
      <c r="B9" s="22">
        <v>1.3</v>
      </c>
      <c r="C9" s="67" t="s">
        <v>934</v>
      </c>
      <c r="D9" s="68"/>
      <c r="E9" s="25"/>
    </row>
    <row r="10" spans="1:5" ht="25.5" x14ac:dyDescent="0.25">
      <c r="A10" s="120" t="s">
        <v>562</v>
      </c>
      <c r="B10" s="22">
        <v>1.4</v>
      </c>
      <c r="C10" s="67" t="s">
        <v>939</v>
      </c>
      <c r="D10" s="68"/>
      <c r="E10" s="25"/>
    </row>
    <row r="11" spans="1:5" x14ac:dyDescent="0.25">
      <c r="A11" s="120" t="s">
        <v>562</v>
      </c>
      <c r="B11" s="22">
        <v>1.5</v>
      </c>
      <c r="C11" s="57" t="s">
        <v>937</v>
      </c>
      <c r="D11" s="68"/>
      <c r="E11" s="25"/>
    </row>
    <row r="12" spans="1:5" x14ac:dyDescent="0.25">
      <c r="A12" s="120" t="s">
        <v>562</v>
      </c>
      <c r="B12" s="22">
        <v>1.6</v>
      </c>
      <c r="C12" s="57" t="s">
        <v>936</v>
      </c>
      <c r="D12" s="68"/>
      <c r="E12" s="25"/>
    </row>
    <row r="13" spans="1:5" ht="25.5" x14ac:dyDescent="0.25">
      <c r="A13" s="34"/>
      <c r="B13" s="35"/>
      <c r="C13" s="54" t="s">
        <v>400</v>
      </c>
      <c r="D13" s="55" t="s">
        <v>302</v>
      </c>
      <c r="E13" s="55" t="s">
        <v>474</v>
      </c>
    </row>
    <row r="14" spans="1:5" x14ac:dyDescent="0.25">
      <c r="A14" s="120" t="s">
        <v>562</v>
      </c>
      <c r="B14" s="22">
        <v>1.7</v>
      </c>
      <c r="C14" s="57" t="s">
        <v>932</v>
      </c>
      <c r="D14" s="58">
        <v>4500</v>
      </c>
      <c r="E14" s="170"/>
    </row>
    <row r="15" spans="1:5" x14ac:dyDescent="0.25">
      <c r="A15" s="34"/>
      <c r="B15" s="35"/>
      <c r="C15" s="33" t="str">
        <f>CONCATENATE("'Vērtējamā cena par ",A2," pozīciju kopā bez PVN, EUR:")</f>
        <v>'Vērtējamā cena par 43. pozīciju kopā bez PVN, EUR:</v>
      </c>
      <c r="D15" s="348"/>
      <c r="E15" s="349"/>
    </row>
  </sheetData>
  <mergeCells count="8">
    <mergeCell ref="C5:E5"/>
    <mergeCell ref="D15:E15"/>
    <mergeCell ref="A1:B1"/>
    <mergeCell ref="D2:E2"/>
    <mergeCell ref="A3:B3"/>
    <mergeCell ref="D3:E3"/>
    <mergeCell ref="A4:B4"/>
    <mergeCell ref="D4:E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3" workbookViewId="0">
      <selection activeCell="C31" sqref="C31"/>
    </sheetView>
  </sheetViews>
  <sheetFormatPr defaultRowHeight="15" x14ac:dyDescent="0.25"/>
  <cols>
    <col min="1" max="2" width="9.140625" style="1"/>
    <col min="3" max="3" width="64.7109375" style="1" customWidth="1"/>
    <col min="4" max="5" width="17.42578125" style="139" customWidth="1"/>
    <col min="6" max="16384" width="9.140625" style="1"/>
  </cols>
  <sheetData>
    <row r="1" spans="1:5" ht="38.25" x14ac:dyDescent="0.25">
      <c r="A1" s="360" t="s">
        <v>7</v>
      </c>
      <c r="B1" s="361"/>
      <c r="C1" s="132" t="s">
        <v>8</v>
      </c>
      <c r="D1" s="16" t="s">
        <v>19</v>
      </c>
      <c r="E1" s="16" t="s">
        <v>20</v>
      </c>
    </row>
    <row r="2" spans="1:5" ht="31.5" x14ac:dyDescent="0.25">
      <c r="A2" s="173" t="s">
        <v>556</v>
      </c>
      <c r="B2" s="18" t="s">
        <v>1182</v>
      </c>
      <c r="C2" s="133" t="s">
        <v>892</v>
      </c>
      <c r="D2" s="368"/>
      <c r="E2" s="369"/>
    </row>
    <row r="3" spans="1:5" x14ac:dyDescent="0.25">
      <c r="A3" s="383" t="s">
        <v>891</v>
      </c>
      <c r="B3" s="384"/>
      <c r="C3" s="46" t="s">
        <v>893</v>
      </c>
      <c r="D3" s="342"/>
      <c r="E3" s="343"/>
    </row>
    <row r="4" spans="1:5" x14ac:dyDescent="0.25">
      <c r="A4" s="34"/>
      <c r="B4" s="35"/>
      <c r="C4" s="33" t="str">
        <f>CONCATENATE("'Cena par ",A3," pozīciju bez PVN, EUR:")</f>
        <v>'Cena par 44.1. pozīciju bez PVN, EUR:</v>
      </c>
      <c r="D4" s="348"/>
      <c r="E4" s="349"/>
    </row>
    <row r="5" spans="1:5" x14ac:dyDescent="0.25">
      <c r="A5" s="370"/>
      <c r="B5" s="371"/>
      <c r="C5" s="30" t="s">
        <v>14</v>
      </c>
      <c r="D5" s="332"/>
      <c r="E5" s="333"/>
    </row>
    <row r="6" spans="1:5" x14ac:dyDescent="0.25">
      <c r="A6" s="370"/>
      <c r="B6" s="371"/>
      <c r="C6" s="30" t="s">
        <v>15</v>
      </c>
      <c r="D6" s="332"/>
      <c r="E6" s="333"/>
    </row>
    <row r="7" spans="1:5" x14ac:dyDescent="0.25">
      <c r="A7" s="34"/>
      <c r="B7" s="35"/>
      <c r="C7" s="352" t="s">
        <v>13</v>
      </c>
      <c r="D7" s="353"/>
      <c r="E7" s="354"/>
    </row>
    <row r="8" spans="1:5" x14ac:dyDescent="0.25">
      <c r="A8" s="165" t="s">
        <v>556</v>
      </c>
      <c r="B8" s="22">
        <v>1.1000000000000001</v>
      </c>
      <c r="C8" s="26" t="s">
        <v>894</v>
      </c>
      <c r="D8" s="24"/>
      <c r="E8" s="25"/>
    </row>
    <row r="9" spans="1:5" x14ac:dyDescent="0.25">
      <c r="A9" s="165" t="s">
        <v>556</v>
      </c>
      <c r="B9" s="22">
        <v>1.2</v>
      </c>
      <c r="C9" s="26" t="s">
        <v>895</v>
      </c>
      <c r="D9" s="24"/>
      <c r="E9" s="25"/>
    </row>
    <row r="10" spans="1:5" ht="25.5" x14ac:dyDescent="0.25">
      <c r="A10" s="165" t="s">
        <v>556</v>
      </c>
      <c r="B10" s="22">
        <v>1.3</v>
      </c>
      <c r="C10" s="26" t="s">
        <v>896</v>
      </c>
      <c r="D10" s="24"/>
      <c r="E10" s="25"/>
    </row>
    <row r="11" spans="1:5" ht="25.5" x14ac:dyDescent="0.25">
      <c r="A11" s="165" t="s">
        <v>556</v>
      </c>
      <c r="B11" s="22">
        <v>1.4</v>
      </c>
      <c r="C11" s="26" t="s">
        <v>897</v>
      </c>
      <c r="D11" s="24"/>
      <c r="E11" s="25"/>
    </row>
    <row r="12" spans="1:5" x14ac:dyDescent="0.25">
      <c r="A12" s="165" t="s">
        <v>556</v>
      </c>
      <c r="B12" s="22">
        <v>1.5</v>
      </c>
      <c r="C12" s="26" t="s">
        <v>898</v>
      </c>
      <c r="D12" s="24"/>
      <c r="E12" s="25"/>
    </row>
    <row r="13" spans="1:5" x14ac:dyDescent="0.25">
      <c r="A13" s="165" t="s">
        <v>556</v>
      </c>
      <c r="B13" s="22">
        <v>1.6</v>
      </c>
      <c r="C13" s="26" t="s">
        <v>899</v>
      </c>
      <c r="D13" s="24"/>
      <c r="E13" s="25"/>
    </row>
    <row r="14" spans="1:5" x14ac:dyDescent="0.25">
      <c r="A14" s="165" t="s">
        <v>556</v>
      </c>
      <c r="B14" s="22">
        <v>1.7</v>
      </c>
      <c r="C14" s="26" t="s">
        <v>900</v>
      </c>
      <c r="D14" s="24"/>
      <c r="E14" s="25"/>
    </row>
    <row r="15" spans="1:5" x14ac:dyDescent="0.25">
      <c r="A15" s="165" t="s">
        <v>556</v>
      </c>
      <c r="B15" s="22">
        <v>1.8</v>
      </c>
      <c r="C15" s="26" t="s">
        <v>1164</v>
      </c>
      <c r="D15" s="24"/>
      <c r="E15" s="25"/>
    </row>
    <row r="16" spans="1:5" ht="38.25" x14ac:dyDescent="0.25">
      <c r="A16" s="34"/>
      <c r="B16" s="35"/>
      <c r="C16" s="54" t="s">
        <v>57</v>
      </c>
      <c r="D16" s="55" t="s">
        <v>48</v>
      </c>
      <c r="E16" s="55" t="s">
        <v>56</v>
      </c>
    </row>
    <row r="17" spans="1:5" x14ac:dyDescent="0.25">
      <c r="A17" s="165" t="s">
        <v>556</v>
      </c>
      <c r="B17" s="22">
        <v>1.9</v>
      </c>
      <c r="C17" s="26" t="s">
        <v>902</v>
      </c>
      <c r="D17" s="24">
        <v>300</v>
      </c>
      <c r="E17" s="25"/>
    </row>
    <row r="18" spans="1:5" x14ac:dyDescent="0.25">
      <c r="A18" s="383" t="s">
        <v>901</v>
      </c>
      <c r="B18" s="384"/>
      <c r="C18" s="46" t="s">
        <v>903</v>
      </c>
      <c r="D18" s="342"/>
      <c r="E18" s="343"/>
    </row>
    <row r="19" spans="1:5" x14ac:dyDescent="0.25">
      <c r="A19" s="34"/>
      <c r="B19" s="35"/>
      <c r="C19" s="33" t="str">
        <f>CONCATENATE("'Cena par ",A18," pozīciju bez PVN, EUR:")</f>
        <v>'Cena par 44.2. pozīciju bez PVN, EUR:</v>
      </c>
      <c r="D19" s="348"/>
      <c r="E19" s="349"/>
    </row>
    <row r="20" spans="1:5" x14ac:dyDescent="0.25">
      <c r="A20" s="370"/>
      <c r="B20" s="371"/>
      <c r="C20" s="30" t="s">
        <v>14</v>
      </c>
      <c r="D20" s="332"/>
      <c r="E20" s="333"/>
    </row>
    <row r="21" spans="1:5" x14ac:dyDescent="0.25">
      <c r="A21" s="370"/>
      <c r="B21" s="371"/>
      <c r="C21" s="30" t="s">
        <v>15</v>
      </c>
      <c r="D21" s="332"/>
      <c r="E21" s="333"/>
    </row>
    <row r="22" spans="1:5" x14ac:dyDescent="0.25">
      <c r="A22" s="34"/>
      <c r="B22" s="35"/>
      <c r="C22" s="352" t="s">
        <v>13</v>
      </c>
      <c r="D22" s="353"/>
      <c r="E22" s="354"/>
    </row>
    <row r="23" spans="1:5" x14ac:dyDescent="0.25">
      <c r="A23" s="165" t="s">
        <v>556</v>
      </c>
      <c r="B23" s="22">
        <v>2.1</v>
      </c>
      <c r="C23" s="26" t="s">
        <v>904</v>
      </c>
      <c r="D23" s="24"/>
      <c r="E23" s="25"/>
    </row>
    <row r="24" spans="1:5" x14ac:dyDescent="0.25">
      <c r="A24" s="165" t="s">
        <v>556</v>
      </c>
      <c r="B24" s="22">
        <v>2.2000000000000002</v>
      </c>
      <c r="C24" s="26" t="s">
        <v>905</v>
      </c>
      <c r="D24" s="24"/>
      <c r="E24" s="25"/>
    </row>
    <row r="25" spans="1:5" x14ac:dyDescent="0.25">
      <c r="A25" s="165" t="s">
        <v>556</v>
      </c>
      <c r="B25" s="22">
        <v>2.2999999999999998</v>
      </c>
      <c r="C25" s="26" t="s">
        <v>906</v>
      </c>
      <c r="D25" s="24"/>
      <c r="E25" s="25"/>
    </row>
    <row r="26" spans="1:5" ht="38.25" x14ac:dyDescent="0.25">
      <c r="A26" s="34"/>
      <c r="B26" s="35"/>
      <c r="C26" s="54" t="s">
        <v>57</v>
      </c>
      <c r="D26" s="55" t="s">
        <v>48</v>
      </c>
      <c r="E26" s="55" t="s">
        <v>56</v>
      </c>
    </row>
    <row r="27" spans="1:5" x14ac:dyDescent="0.25">
      <c r="A27" s="165" t="s">
        <v>556</v>
      </c>
      <c r="B27" s="22">
        <v>2.4</v>
      </c>
      <c r="C27" s="26" t="s">
        <v>907</v>
      </c>
      <c r="D27" s="24">
        <v>200</v>
      </c>
      <c r="E27" s="25"/>
    </row>
    <row r="28" spans="1:5" x14ac:dyDescent="0.25">
      <c r="A28" s="34"/>
      <c r="B28" s="35"/>
      <c r="C28" s="33" t="str">
        <f>CONCATENATE("Vērtējamā cena par 44. pozīciju kopā bez PVN, EUR:")</f>
        <v>Vērtējamā cena par 44. pozīciju kopā bez PVN, EUR:</v>
      </c>
      <c r="D28" s="348">
        <f>D20*D21</f>
        <v>0</v>
      </c>
      <c r="E28" s="349"/>
    </row>
  </sheetData>
  <mergeCells count="19">
    <mergeCell ref="A5:B5"/>
    <mergeCell ref="D5:E5"/>
    <mergeCell ref="D28:E28"/>
    <mergeCell ref="A6:B6"/>
    <mergeCell ref="D6:E6"/>
    <mergeCell ref="C7:E7"/>
    <mergeCell ref="A18:B18"/>
    <mergeCell ref="D18:E18"/>
    <mergeCell ref="D19:E19"/>
    <mergeCell ref="A20:B20"/>
    <mergeCell ref="D20:E20"/>
    <mergeCell ref="A21:B21"/>
    <mergeCell ref="D21:E21"/>
    <mergeCell ref="C22:E22"/>
    <mergeCell ref="A1:B1"/>
    <mergeCell ref="D2:E2"/>
    <mergeCell ref="A3:B3"/>
    <mergeCell ref="D3:E3"/>
    <mergeCell ref="D4:E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26" sqref="C26"/>
    </sheetView>
  </sheetViews>
  <sheetFormatPr defaultRowHeight="12.75" x14ac:dyDescent="0.2"/>
  <cols>
    <col min="1" max="2" width="9.140625" style="174"/>
    <col min="3" max="3" width="64.7109375" style="174" customWidth="1"/>
    <col min="4" max="5" width="17.42578125" style="176" customWidth="1"/>
    <col min="6" max="16384" width="9.140625" style="174"/>
  </cols>
  <sheetData>
    <row r="1" spans="1:5" ht="38.25" x14ac:dyDescent="0.2">
      <c r="A1" s="360" t="s">
        <v>7</v>
      </c>
      <c r="B1" s="361"/>
      <c r="C1" s="132" t="s">
        <v>8</v>
      </c>
      <c r="D1" s="16" t="s">
        <v>19</v>
      </c>
      <c r="E1" s="16" t="s">
        <v>20</v>
      </c>
    </row>
    <row r="2" spans="1:5" x14ac:dyDescent="0.2">
      <c r="A2" s="175" t="s">
        <v>555</v>
      </c>
      <c r="B2" s="45" t="s">
        <v>1182</v>
      </c>
      <c r="C2" s="133" t="s">
        <v>909</v>
      </c>
      <c r="D2" s="368"/>
      <c r="E2" s="369"/>
    </row>
    <row r="3" spans="1:5" x14ac:dyDescent="0.2">
      <c r="A3" s="370"/>
      <c r="B3" s="371"/>
      <c r="C3" s="30" t="s">
        <v>14</v>
      </c>
      <c r="D3" s="332"/>
      <c r="E3" s="333"/>
    </row>
    <row r="4" spans="1:5" x14ac:dyDescent="0.2">
      <c r="A4" s="370"/>
      <c r="B4" s="371"/>
      <c r="C4" s="30" t="s">
        <v>15</v>
      </c>
      <c r="D4" s="332"/>
      <c r="E4" s="333"/>
    </row>
    <row r="5" spans="1:5" x14ac:dyDescent="0.2">
      <c r="A5" s="383">
        <v>45.1</v>
      </c>
      <c r="B5" s="384"/>
      <c r="C5" s="46" t="s">
        <v>893</v>
      </c>
      <c r="D5" s="342"/>
      <c r="E5" s="343"/>
    </row>
    <row r="6" spans="1:5" x14ac:dyDescent="0.2">
      <c r="A6" s="34"/>
      <c r="B6" s="35"/>
      <c r="C6" s="33" t="str">
        <f>CONCATENATE("'Cena par ",A5," pozīciju bez PVN, EUR:")</f>
        <v>'Cena par 45.1 pozīciju bez PVN, EUR:</v>
      </c>
      <c r="D6" s="348"/>
      <c r="E6" s="349"/>
    </row>
    <row r="7" spans="1:5" x14ac:dyDescent="0.2">
      <c r="A7" s="370"/>
      <c r="B7" s="371"/>
      <c r="C7" s="30" t="s">
        <v>14</v>
      </c>
      <c r="D7" s="332"/>
      <c r="E7" s="333"/>
    </row>
    <row r="8" spans="1:5" x14ac:dyDescent="0.2">
      <c r="A8" s="370"/>
      <c r="B8" s="371"/>
      <c r="C8" s="30" t="s">
        <v>15</v>
      </c>
      <c r="D8" s="332"/>
      <c r="E8" s="333"/>
    </row>
    <row r="9" spans="1:5" x14ac:dyDescent="0.2">
      <c r="A9" s="34"/>
      <c r="B9" s="35"/>
      <c r="C9" s="352" t="s">
        <v>13</v>
      </c>
      <c r="D9" s="353"/>
      <c r="E9" s="354"/>
    </row>
    <row r="10" spans="1:5" x14ac:dyDescent="0.2">
      <c r="A10" s="165" t="s">
        <v>555</v>
      </c>
      <c r="B10" s="22">
        <v>1.1000000000000001</v>
      </c>
      <c r="C10" s="26" t="s">
        <v>910</v>
      </c>
      <c r="D10" s="24"/>
      <c r="E10" s="25"/>
    </row>
    <row r="11" spans="1:5" x14ac:dyDescent="0.2">
      <c r="A11" s="165" t="s">
        <v>555</v>
      </c>
      <c r="B11" s="22">
        <v>1.2</v>
      </c>
      <c r="C11" s="26" t="s">
        <v>911</v>
      </c>
      <c r="D11" s="24"/>
      <c r="E11" s="25"/>
    </row>
    <row r="12" spans="1:5" ht="38.25" x14ac:dyDescent="0.2">
      <c r="A12" s="34"/>
      <c r="B12" s="35"/>
      <c r="C12" s="54" t="s">
        <v>57</v>
      </c>
      <c r="D12" s="55" t="s">
        <v>48</v>
      </c>
      <c r="E12" s="55" t="s">
        <v>56</v>
      </c>
    </row>
    <row r="13" spans="1:5" ht="25.5" x14ac:dyDescent="0.2">
      <c r="A13" s="165" t="s">
        <v>555</v>
      </c>
      <c r="B13" s="22">
        <v>1.3</v>
      </c>
      <c r="C13" s="26" t="s">
        <v>1159</v>
      </c>
      <c r="D13" s="24">
        <v>200</v>
      </c>
      <c r="E13" s="25"/>
    </row>
    <row r="14" spans="1:5" ht="25.5" x14ac:dyDescent="0.2">
      <c r="A14" s="165" t="s">
        <v>555</v>
      </c>
      <c r="B14" s="22">
        <v>1.4</v>
      </c>
      <c r="C14" s="26" t="s">
        <v>1160</v>
      </c>
      <c r="D14" s="24">
        <v>200</v>
      </c>
      <c r="E14" s="25"/>
    </row>
    <row r="15" spans="1:5" ht="25.5" x14ac:dyDescent="0.2">
      <c r="A15" s="165" t="s">
        <v>555</v>
      </c>
      <c r="B15" s="22">
        <v>1.5</v>
      </c>
      <c r="C15" s="26" t="s">
        <v>1161</v>
      </c>
      <c r="D15" s="24">
        <v>200</v>
      </c>
      <c r="E15" s="25"/>
    </row>
    <row r="16" spans="1:5" x14ac:dyDescent="0.2">
      <c r="A16" s="34"/>
      <c r="B16" s="35"/>
      <c r="C16" s="33" t="str">
        <f>CONCATENATE("Vērtējamā cena par 45. pozīcija kopā bez PVN, EUR:")</f>
        <v>Vērtējamā cena par 45. pozīcija kopā bez PVN, EUR:</v>
      </c>
      <c r="D16" s="348"/>
      <c r="E16" s="349"/>
    </row>
  </sheetData>
  <mergeCells count="15">
    <mergeCell ref="A5:B5"/>
    <mergeCell ref="D5:E5"/>
    <mergeCell ref="D16:E16"/>
    <mergeCell ref="D6:E6"/>
    <mergeCell ref="A7:B7"/>
    <mergeCell ref="D7:E7"/>
    <mergeCell ref="A8:B8"/>
    <mergeCell ref="D8:E8"/>
    <mergeCell ref="C9:E9"/>
    <mergeCell ref="A1:B1"/>
    <mergeCell ref="D2:E2"/>
    <mergeCell ref="A3:B3"/>
    <mergeCell ref="D3:E3"/>
    <mergeCell ref="A4:B4"/>
    <mergeCell ref="D4:E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10" workbookViewId="0">
      <selection activeCell="O25" sqref="O25"/>
    </sheetView>
  </sheetViews>
  <sheetFormatPr defaultRowHeight="15" x14ac:dyDescent="0.25"/>
  <cols>
    <col min="1" max="2" width="9.140625" style="1"/>
    <col min="3" max="3" width="64.7109375" style="1" customWidth="1"/>
    <col min="4" max="5" width="17.42578125" style="139" customWidth="1"/>
    <col min="6" max="16384" width="9.140625" style="1"/>
  </cols>
  <sheetData>
    <row r="1" spans="1:5" ht="38.25" x14ac:dyDescent="0.25">
      <c r="A1" s="360" t="s">
        <v>7</v>
      </c>
      <c r="B1" s="361"/>
      <c r="C1" s="132" t="s">
        <v>8</v>
      </c>
      <c r="D1" s="16" t="s">
        <v>19</v>
      </c>
      <c r="E1" s="16" t="s">
        <v>20</v>
      </c>
    </row>
    <row r="2" spans="1:5" ht="31.5" x14ac:dyDescent="0.25">
      <c r="A2" s="173" t="s">
        <v>619</v>
      </c>
      <c r="B2" s="18" t="s">
        <v>1182</v>
      </c>
      <c r="C2" s="131" t="s">
        <v>914</v>
      </c>
      <c r="D2" s="368"/>
      <c r="E2" s="369"/>
    </row>
    <row r="3" spans="1:5" x14ac:dyDescent="0.25">
      <c r="A3" s="34"/>
      <c r="B3" s="35"/>
      <c r="C3" s="352" t="s">
        <v>435</v>
      </c>
      <c r="D3" s="353"/>
      <c r="E3" s="354"/>
    </row>
    <row r="4" spans="1:5" x14ac:dyDescent="0.25">
      <c r="A4" s="120"/>
      <c r="B4" s="22"/>
      <c r="C4" s="23" t="s">
        <v>915</v>
      </c>
      <c r="D4" s="24"/>
      <c r="E4" s="25"/>
    </row>
    <row r="5" spans="1:5" x14ac:dyDescent="0.25">
      <c r="A5" s="120"/>
      <c r="B5" s="22"/>
      <c r="C5" s="26" t="s">
        <v>916</v>
      </c>
      <c r="D5" s="24"/>
      <c r="E5" s="25"/>
    </row>
    <row r="6" spans="1:5" x14ac:dyDescent="0.25">
      <c r="A6" s="120"/>
      <c r="B6" s="22"/>
      <c r="C6" s="102" t="s">
        <v>917</v>
      </c>
      <c r="D6" s="24"/>
      <c r="E6" s="25"/>
    </row>
    <row r="7" spans="1:5" x14ac:dyDescent="0.25">
      <c r="A7" s="383">
        <v>46.1</v>
      </c>
      <c r="B7" s="384"/>
      <c r="C7" s="46" t="s">
        <v>926</v>
      </c>
      <c r="D7" s="342"/>
      <c r="E7" s="343"/>
    </row>
    <row r="8" spans="1:5" x14ac:dyDescent="0.25">
      <c r="A8" s="34"/>
      <c r="B8" s="35"/>
      <c r="C8" s="33" t="str">
        <f>CONCATENATE("'Cena par ",A7," pozīciju bez PVN, EUR:")</f>
        <v>'Cena par 46.1 pozīciju bez PVN, EUR:</v>
      </c>
      <c r="D8" s="348"/>
      <c r="E8" s="349"/>
    </row>
    <row r="9" spans="1:5" x14ac:dyDescent="0.25">
      <c r="A9" s="370"/>
      <c r="B9" s="371"/>
      <c r="C9" s="30" t="s">
        <v>14</v>
      </c>
      <c r="D9" s="332"/>
      <c r="E9" s="333"/>
    </row>
    <row r="10" spans="1:5" x14ac:dyDescent="0.25">
      <c r="A10" s="370"/>
      <c r="B10" s="371"/>
      <c r="C10" s="30" t="s">
        <v>15</v>
      </c>
      <c r="D10" s="332"/>
      <c r="E10" s="333"/>
    </row>
    <row r="11" spans="1:5" x14ac:dyDescent="0.25">
      <c r="A11" s="34"/>
      <c r="B11" s="35"/>
      <c r="C11" s="352" t="s">
        <v>13</v>
      </c>
      <c r="D11" s="353"/>
      <c r="E11" s="354"/>
    </row>
    <row r="12" spans="1:5" x14ac:dyDescent="0.25">
      <c r="A12" s="165" t="s">
        <v>619</v>
      </c>
      <c r="B12" s="22">
        <v>1.1000000000000001</v>
      </c>
      <c r="C12" s="26" t="s">
        <v>918</v>
      </c>
      <c r="D12" s="24"/>
      <c r="E12" s="25"/>
    </row>
    <row r="13" spans="1:5" x14ac:dyDescent="0.25">
      <c r="A13" s="165" t="s">
        <v>619</v>
      </c>
      <c r="B13" s="22">
        <v>1.2</v>
      </c>
      <c r="C13" s="26" t="s">
        <v>919</v>
      </c>
      <c r="D13" s="24"/>
      <c r="E13" s="25"/>
    </row>
    <row r="14" spans="1:5" x14ac:dyDescent="0.25">
      <c r="A14" s="165" t="s">
        <v>619</v>
      </c>
      <c r="B14" s="22">
        <v>1.3</v>
      </c>
      <c r="C14" s="26" t="s">
        <v>920</v>
      </c>
      <c r="D14" s="24"/>
      <c r="E14" s="25"/>
    </row>
    <row r="15" spans="1:5" x14ac:dyDescent="0.25">
      <c r="A15" s="165" t="s">
        <v>619</v>
      </c>
      <c r="B15" s="22">
        <v>1.4</v>
      </c>
      <c r="C15" s="26" t="s">
        <v>921</v>
      </c>
      <c r="D15" s="24"/>
      <c r="E15" s="25"/>
    </row>
    <row r="16" spans="1:5" ht="38.25" x14ac:dyDescent="0.25">
      <c r="A16" s="34"/>
      <c r="B16" s="35"/>
      <c r="C16" s="54" t="s">
        <v>57</v>
      </c>
      <c r="D16" s="55" t="s">
        <v>48</v>
      </c>
      <c r="E16" s="55" t="s">
        <v>56</v>
      </c>
    </row>
    <row r="17" spans="1:5" x14ac:dyDescent="0.25">
      <c r="A17" s="165" t="s">
        <v>619</v>
      </c>
      <c r="B17" s="22">
        <v>1.5</v>
      </c>
      <c r="C17" s="26" t="s">
        <v>922</v>
      </c>
      <c r="D17" s="24">
        <v>150</v>
      </c>
      <c r="E17" s="25"/>
    </row>
    <row r="18" spans="1:5" x14ac:dyDescent="0.25">
      <c r="A18" s="383">
        <v>46.2</v>
      </c>
      <c r="B18" s="384"/>
      <c r="C18" s="46" t="s">
        <v>927</v>
      </c>
      <c r="D18" s="342"/>
      <c r="E18" s="343"/>
    </row>
    <row r="19" spans="1:5" x14ac:dyDescent="0.25">
      <c r="A19" s="34"/>
      <c r="B19" s="35"/>
      <c r="C19" s="33" t="str">
        <f>CONCATENATE("'Cena par ",A18," pozīciju bez PVN, EUR:")</f>
        <v>'Cena par 46.2 pozīciju bez PVN, EUR:</v>
      </c>
      <c r="D19" s="348"/>
      <c r="E19" s="349"/>
    </row>
    <row r="20" spans="1:5" x14ac:dyDescent="0.25">
      <c r="A20" s="370"/>
      <c r="B20" s="371"/>
      <c r="C20" s="30" t="s">
        <v>14</v>
      </c>
      <c r="D20" s="332"/>
      <c r="E20" s="333"/>
    </row>
    <row r="21" spans="1:5" x14ac:dyDescent="0.25">
      <c r="A21" s="370"/>
      <c r="B21" s="371"/>
      <c r="C21" s="30" t="s">
        <v>15</v>
      </c>
      <c r="D21" s="332"/>
      <c r="E21" s="333"/>
    </row>
    <row r="22" spans="1:5" x14ac:dyDescent="0.25">
      <c r="A22" s="34"/>
      <c r="B22" s="35"/>
      <c r="C22" s="352" t="s">
        <v>13</v>
      </c>
      <c r="D22" s="353"/>
      <c r="E22" s="354"/>
    </row>
    <row r="23" spans="1:5" x14ac:dyDescent="0.25">
      <c r="A23" s="165" t="s">
        <v>619</v>
      </c>
      <c r="B23" s="22">
        <v>2.1</v>
      </c>
      <c r="C23" s="26" t="s">
        <v>923</v>
      </c>
      <c r="D23" s="24"/>
      <c r="E23" s="25"/>
    </row>
    <row r="24" spans="1:5" x14ac:dyDescent="0.25">
      <c r="A24" s="165" t="s">
        <v>619</v>
      </c>
      <c r="B24" s="22">
        <v>2.2000000000000002</v>
      </c>
      <c r="C24" s="26" t="s">
        <v>921</v>
      </c>
      <c r="D24" s="24"/>
      <c r="E24" s="25"/>
    </row>
    <row r="25" spans="1:5" ht="38.25" x14ac:dyDescent="0.25">
      <c r="A25" s="34"/>
      <c r="B25" s="35"/>
      <c r="C25" s="54" t="s">
        <v>57</v>
      </c>
      <c r="D25" s="55" t="s">
        <v>48</v>
      </c>
      <c r="E25" s="55" t="s">
        <v>56</v>
      </c>
    </row>
    <row r="26" spans="1:5" x14ac:dyDescent="0.25">
      <c r="A26" s="165" t="s">
        <v>619</v>
      </c>
      <c r="B26" s="22">
        <v>2.2999999999999998</v>
      </c>
      <c r="C26" s="26" t="s">
        <v>924</v>
      </c>
      <c r="D26" s="24">
        <v>200</v>
      </c>
      <c r="E26" s="25"/>
    </row>
    <row r="27" spans="1:5" x14ac:dyDescent="0.25">
      <c r="A27" s="383">
        <v>46.3</v>
      </c>
      <c r="B27" s="384"/>
      <c r="C27" s="46" t="s">
        <v>928</v>
      </c>
      <c r="D27" s="342"/>
      <c r="E27" s="343"/>
    </row>
    <row r="28" spans="1:5" x14ac:dyDescent="0.25">
      <c r="A28" s="34"/>
      <c r="B28" s="35"/>
      <c r="C28" s="33" t="str">
        <f>CONCATENATE("'Cena par ",A27," pozīciju bez PVN, EUR:")</f>
        <v>'Cena par 46.3 pozīciju bez PVN, EUR:</v>
      </c>
      <c r="D28" s="348"/>
      <c r="E28" s="349"/>
    </row>
    <row r="29" spans="1:5" x14ac:dyDescent="0.25">
      <c r="A29" s="370"/>
      <c r="B29" s="371"/>
      <c r="C29" s="30" t="s">
        <v>14</v>
      </c>
      <c r="D29" s="332"/>
      <c r="E29" s="333"/>
    </row>
    <row r="30" spans="1:5" x14ac:dyDescent="0.25">
      <c r="A30" s="370"/>
      <c r="B30" s="371"/>
      <c r="C30" s="30" t="s">
        <v>15</v>
      </c>
      <c r="D30" s="332"/>
      <c r="E30" s="333"/>
    </row>
    <row r="31" spans="1:5" x14ac:dyDescent="0.25">
      <c r="A31" s="34"/>
      <c r="B31" s="35"/>
      <c r="C31" s="352" t="s">
        <v>13</v>
      </c>
      <c r="D31" s="353"/>
      <c r="E31" s="354"/>
    </row>
    <row r="32" spans="1:5" x14ac:dyDescent="0.25">
      <c r="A32" s="165" t="s">
        <v>619</v>
      </c>
      <c r="B32" s="22">
        <v>3.1</v>
      </c>
      <c r="C32" s="26" t="s">
        <v>925</v>
      </c>
      <c r="D32" s="24"/>
      <c r="E32" s="25"/>
    </row>
    <row r="33" spans="1:5" x14ac:dyDescent="0.25">
      <c r="A33" s="165" t="s">
        <v>619</v>
      </c>
      <c r="B33" s="22">
        <v>3.2</v>
      </c>
      <c r="C33" s="26" t="s">
        <v>921</v>
      </c>
      <c r="D33" s="24"/>
      <c r="E33" s="25"/>
    </row>
    <row r="34" spans="1:5" ht="38.25" x14ac:dyDescent="0.25">
      <c r="A34" s="34"/>
      <c r="B34" s="35"/>
      <c r="C34" s="54" t="s">
        <v>57</v>
      </c>
      <c r="D34" s="55" t="s">
        <v>48</v>
      </c>
      <c r="E34" s="55" t="s">
        <v>56</v>
      </c>
    </row>
    <row r="35" spans="1:5" x14ac:dyDescent="0.25">
      <c r="A35" s="165" t="s">
        <v>619</v>
      </c>
      <c r="B35" s="22">
        <v>3.3</v>
      </c>
      <c r="C35" s="26" t="s">
        <v>924</v>
      </c>
      <c r="D35" s="24">
        <v>150</v>
      </c>
      <c r="E35" s="25"/>
    </row>
    <row r="36" spans="1:5" x14ac:dyDescent="0.25">
      <c r="A36" s="34"/>
      <c r="B36" s="35"/>
      <c r="C36" s="33" t="str">
        <f>CONCATENATE("Vērtējamā cena par 46. pozīcija kopā bez PVN, EUR:")</f>
        <v>Vērtējamā cena par 46. pozīcija kopā bez PVN, EUR:</v>
      </c>
      <c r="D36" s="348"/>
      <c r="E36" s="349"/>
    </row>
  </sheetData>
  <mergeCells count="28">
    <mergeCell ref="A21:B21"/>
    <mergeCell ref="D21:E21"/>
    <mergeCell ref="C22:E22"/>
    <mergeCell ref="D36:E36"/>
    <mergeCell ref="A27:B27"/>
    <mergeCell ref="D27:E27"/>
    <mergeCell ref="D28:E28"/>
    <mergeCell ref="A29:B29"/>
    <mergeCell ref="D29:E29"/>
    <mergeCell ref="A30:B30"/>
    <mergeCell ref="D30:E30"/>
    <mergeCell ref="C31:E31"/>
    <mergeCell ref="D19:E19"/>
    <mergeCell ref="A20:B20"/>
    <mergeCell ref="D20:E20"/>
    <mergeCell ref="D8:E8"/>
    <mergeCell ref="A9:B9"/>
    <mergeCell ref="D9:E9"/>
    <mergeCell ref="A10:B10"/>
    <mergeCell ref="D10:E10"/>
    <mergeCell ref="C11:E11"/>
    <mergeCell ref="A1:B1"/>
    <mergeCell ref="D2:E2"/>
    <mergeCell ref="C3:E3"/>
    <mergeCell ref="A18:B18"/>
    <mergeCell ref="D18:E18"/>
    <mergeCell ref="A7:B7"/>
    <mergeCell ref="D7:E7"/>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D18" sqref="D18"/>
    </sheetView>
  </sheetViews>
  <sheetFormatPr defaultRowHeight="15" x14ac:dyDescent="0.25"/>
  <cols>
    <col min="1" max="2" width="9.140625" style="1"/>
    <col min="3" max="3" width="58.42578125" style="1" customWidth="1"/>
    <col min="4" max="5" width="19.5703125" style="139" customWidth="1"/>
    <col min="6" max="16384" width="9.140625" style="1"/>
  </cols>
  <sheetData>
    <row r="1" spans="1:5" ht="38.25" x14ac:dyDescent="0.25">
      <c r="A1" s="360" t="s">
        <v>7</v>
      </c>
      <c r="B1" s="361"/>
      <c r="C1" s="132" t="s">
        <v>8</v>
      </c>
      <c r="D1" s="16" t="s">
        <v>19</v>
      </c>
      <c r="E1" s="16" t="s">
        <v>20</v>
      </c>
    </row>
    <row r="2" spans="1:5" x14ac:dyDescent="0.25">
      <c r="A2" s="44" t="s">
        <v>628</v>
      </c>
      <c r="B2" s="45" t="s">
        <v>1182</v>
      </c>
      <c r="C2" s="133" t="s">
        <v>913</v>
      </c>
      <c r="D2" s="368"/>
      <c r="E2" s="369"/>
    </row>
    <row r="3" spans="1:5" x14ac:dyDescent="0.25">
      <c r="A3" s="370"/>
      <c r="B3" s="371"/>
      <c r="C3" s="30" t="s">
        <v>14</v>
      </c>
      <c r="D3" s="332"/>
      <c r="E3" s="333"/>
    </row>
    <row r="4" spans="1:5" x14ac:dyDescent="0.25">
      <c r="A4" s="370"/>
      <c r="B4" s="371"/>
      <c r="C4" s="30" t="s">
        <v>15</v>
      </c>
      <c r="D4" s="332"/>
      <c r="E4" s="333"/>
    </row>
    <row r="5" spans="1:5" x14ac:dyDescent="0.25">
      <c r="A5" s="34"/>
      <c r="B5" s="35"/>
      <c r="C5" s="352" t="s">
        <v>13</v>
      </c>
      <c r="D5" s="353"/>
      <c r="E5" s="354"/>
    </row>
    <row r="6" spans="1:5" x14ac:dyDescent="0.25">
      <c r="A6" s="120" t="s">
        <v>628</v>
      </c>
      <c r="B6" s="22">
        <v>1.1000000000000001</v>
      </c>
      <c r="C6" s="67" t="s">
        <v>940</v>
      </c>
      <c r="D6" s="68"/>
      <c r="E6" s="25"/>
    </row>
    <row r="7" spans="1:5" x14ac:dyDescent="0.25">
      <c r="A7" s="120" t="s">
        <v>628</v>
      </c>
      <c r="B7" s="22">
        <v>1.2</v>
      </c>
      <c r="C7" s="67" t="s">
        <v>929</v>
      </c>
      <c r="D7" s="68"/>
      <c r="E7" s="25"/>
    </row>
    <row r="8" spans="1:5" x14ac:dyDescent="0.25">
      <c r="A8" s="120" t="s">
        <v>628</v>
      </c>
      <c r="B8" s="22">
        <v>1.3</v>
      </c>
      <c r="C8" s="67" t="s">
        <v>930</v>
      </c>
      <c r="D8" s="68"/>
      <c r="E8" s="25"/>
    </row>
    <row r="9" spans="1:5" ht="25.5" x14ac:dyDescent="0.25">
      <c r="A9" s="34"/>
      <c r="B9" s="35"/>
      <c r="C9" s="54" t="s">
        <v>400</v>
      </c>
      <c r="D9" s="55" t="s">
        <v>302</v>
      </c>
      <c r="E9" s="55" t="s">
        <v>474</v>
      </c>
    </row>
    <row r="10" spans="1:5" x14ac:dyDescent="0.25">
      <c r="A10" s="120" t="s">
        <v>628</v>
      </c>
      <c r="B10" s="22">
        <v>1.4</v>
      </c>
      <c r="C10" s="57" t="s">
        <v>931</v>
      </c>
      <c r="D10" s="58">
        <v>250</v>
      </c>
      <c r="E10" s="170"/>
    </row>
    <row r="11" spans="1:5" x14ac:dyDescent="0.25">
      <c r="A11" s="34"/>
      <c r="B11" s="35"/>
      <c r="C11" s="33" t="str">
        <f>CONCATENATE("'Vērtējamā cena par ",A2," pozīciju kopā bez PVN, EUR:")</f>
        <v>'Vērtējamā cena par 47. pozīciju kopā bez PVN, EUR:</v>
      </c>
      <c r="D11" s="348"/>
      <c r="E11" s="349"/>
    </row>
  </sheetData>
  <mergeCells count="8">
    <mergeCell ref="C5:E5"/>
    <mergeCell ref="D11:E11"/>
    <mergeCell ref="A1:B1"/>
    <mergeCell ref="D2:E2"/>
    <mergeCell ref="A3:B3"/>
    <mergeCell ref="D3:E3"/>
    <mergeCell ref="A4:B4"/>
    <mergeCell ref="D4:E4"/>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8" sqref="D18"/>
    </sheetView>
  </sheetViews>
  <sheetFormatPr defaultRowHeight="15" x14ac:dyDescent="0.25"/>
  <cols>
    <col min="1" max="2" width="9.140625" style="1"/>
    <col min="3" max="3" width="58.42578125" style="1" customWidth="1"/>
    <col min="4" max="5" width="19.5703125" style="139" customWidth="1"/>
    <col min="6" max="16384" width="9.140625" style="1"/>
  </cols>
  <sheetData>
    <row r="1" spans="1:5" ht="38.25" x14ac:dyDescent="0.25">
      <c r="A1" s="360" t="s">
        <v>7</v>
      </c>
      <c r="B1" s="361"/>
      <c r="C1" s="192" t="s">
        <v>8</v>
      </c>
      <c r="D1" s="16" t="s">
        <v>19</v>
      </c>
      <c r="E1" s="16" t="s">
        <v>20</v>
      </c>
    </row>
    <row r="2" spans="1:5" x14ac:dyDescent="0.25">
      <c r="A2" s="44" t="s">
        <v>951</v>
      </c>
      <c r="B2" s="45" t="s">
        <v>1182</v>
      </c>
      <c r="C2" s="133" t="s">
        <v>55</v>
      </c>
      <c r="D2" s="368"/>
      <c r="E2" s="369"/>
    </row>
    <row r="3" spans="1:5" x14ac:dyDescent="0.25">
      <c r="A3" s="370"/>
      <c r="B3" s="371"/>
      <c r="C3" s="30" t="s">
        <v>14</v>
      </c>
      <c r="D3" s="332"/>
      <c r="E3" s="333"/>
    </row>
    <row r="4" spans="1:5" x14ac:dyDescent="0.25">
      <c r="A4" s="370"/>
      <c r="B4" s="371"/>
      <c r="C4" s="30" t="s">
        <v>15</v>
      </c>
      <c r="D4" s="332"/>
      <c r="E4" s="333"/>
    </row>
    <row r="5" spans="1:5" x14ac:dyDescent="0.25">
      <c r="A5" s="34"/>
      <c r="B5" s="35"/>
      <c r="C5" s="352" t="s">
        <v>13</v>
      </c>
      <c r="D5" s="353"/>
      <c r="E5" s="354"/>
    </row>
    <row r="6" spans="1:5" x14ac:dyDescent="0.25">
      <c r="A6" s="120" t="s">
        <v>951</v>
      </c>
      <c r="B6" s="22">
        <v>1.1000000000000001</v>
      </c>
      <c r="C6" s="67" t="s">
        <v>65</v>
      </c>
      <c r="D6" s="68"/>
      <c r="E6" s="25"/>
    </row>
    <row r="7" spans="1:5" x14ac:dyDescent="0.25">
      <c r="A7" s="120" t="s">
        <v>951</v>
      </c>
      <c r="B7" s="22">
        <v>1.2</v>
      </c>
      <c r="C7" s="67" t="s">
        <v>954</v>
      </c>
      <c r="D7" s="68"/>
      <c r="E7" s="25"/>
    </row>
    <row r="8" spans="1:5" x14ac:dyDescent="0.25">
      <c r="A8" s="120" t="s">
        <v>951</v>
      </c>
      <c r="B8" s="22">
        <v>1.3</v>
      </c>
      <c r="C8" s="67" t="s">
        <v>952</v>
      </c>
      <c r="D8" s="68"/>
      <c r="E8" s="25"/>
    </row>
    <row r="9" spans="1:5" ht="25.5" x14ac:dyDescent="0.25">
      <c r="A9" s="120" t="s">
        <v>951</v>
      </c>
      <c r="B9" s="22">
        <v>1.4</v>
      </c>
      <c r="C9" s="67" t="s">
        <v>953</v>
      </c>
      <c r="D9" s="68"/>
      <c r="E9" s="25"/>
    </row>
    <row r="10" spans="1:5" ht="25.5" x14ac:dyDescent="0.25">
      <c r="A10" s="34"/>
      <c r="B10" s="35"/>
      <c r="C10" s="54" t="s">
        <v>400</v>
      </c>
      <c r="D10" s="55" t="s">
        <v>302</v>
      </c>
      <c r="E10" s="55" t="s">
        <v>474</v>
      </c>
    </row>
    <row r="11" spans="1:5" ht="18.75" customHeight="1" x14ac:dyDescent="0.25">
      <c r="A11" s="120" t="s">
        <v>951</v>
      </c>
      <c r="B11" s="22">
        <v>1.5</v>
      </c>
      <c r="C11" s="67" t="s">
        <v>955</v>
      </c>
      <c r="D11" s="75">
        <v>150</v>
      </c>
      <c r="E11" s="25"/>
    </row>
    <row r="12" spans="1:5" ht="18.75" customHeight="1" x14ac:dyDescent="0.25">
      <c r="A12" s="120" t="s">
        <v>951</v>
      </c>
      <c r="B12" s="22">
        <v>1.6</v>
      </c>
      <c r="C12" s="67" t="s">
        <v>956</v>
      </c>
      <c r="D12" s="75">
        <v>150</v>
      </c>
      <c r="E12" s="25"/>
    </row>
    <row r="13" spans="1:5" ht="18.75" customHeight="1" x14ac:dyDescent="0.25">
      <c r="A13" s="120" t="s">
        <v>951</v>
      </c>
      <c r="B13" s="22">
        <v>1.7</v>
      </c>
      <c r="C13" s="67" t="s">
        <v>957</v>
      </c>
      <c r="D13" s="75">
        <v>150</v>
      </c>
      <c r="E13" s="25"/>
    </row>
    <row r="14" spans="1:5" x14ac:dyDescent="0.25">
      <c r="A14" s="34"/>
      <c r="B14" s="35"/>
      <c r="C14" s="33" t="str">
        <f>CONCATENATE("'Vērtējamā cena par ",A2," pozīciju kopā bez PVN, EUR:")</f>
        <v>'Vērtējamā cena par 48. pozīciju kopā bez PVN, EUR:</v>
      </c>
      <c r="D14" s="348"/>
      <c r="E14" s="349"/>
    </row>
  </sheetData>
  <mergeCells count="8">
    <mergeCell ref="C5:E5"/>
    <mergeCell ref="D14:E14"/>
    <mergeCell ref="A1:B1"/>
    <mergeCell ref="D2:E2"/>
    <mergeCell ref="A3:B3"/>
    <mergeCell ref="D3:E3"/>
    <mergeCell ref="A4:B4"/>
    <mergeCell ref="D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D18" sqref="D18"/>
    </sheetView>
  </sheetViews>
  <sheetFormatPr defaultRowHeight="14.25" x14ac:dyDescent="0.2"/>
  <cols>
    <col min="1" max="2" width="9.140625" style="11"/>
    <col min="3" max="3" width="45.140625" style="11" customWidth="1"/>
    <col min="4" max="5" width="24.85546875" style="11" customWidth="1"/>
    <col min="6" max="16384" width="9.140625" style="11"/>
  </cols>
  <sheetData>
    <row r="1" spans="1:5" ht="25.5" x14ac:dyDescent="0.2">
      <c r="A1" s="360" t="s">
        <v>7</v>
      </c>
      <c r="B1" s="361"/>
      <c r="C1" s="79" t="s">
        <v>8</v>
      </c>
      <c r="D1" s="16" t="s">
        <v>19</v>
      </c>
      <c r="E1" s="16" t="s">
        <v>20</v>
      </c>
    </row>
    <row r="2" spans="1:5" ht="31.5" x14ac:dyDescent="0.2">
      <c r="A2" s="64" t="s">
        <v>443</v>
      </c>
      <c r="B2" s="18" t="s">
        <v>1182</v>
      </c>
      <c r="C2" s="60" t="s">
        <v>52</v>
      </c>
      <c r="D2" s="368"/>
      <c r="E2" s="369"/>
    </row>
    <row r="3" spans="1:5" x14ac:dyDescent="0.2">
      <c r="A3" s="370"/>
      <c r="B3" s="371"/>
      <c r="C3" s="30" t="s">
        <v>48</v>
      </c>
      <c r="D3" s="372">
        <v>3000</v>
      </c>
      <c r="E3" s="373"/>
    </row>
    <row r="4" spans="1:5" x14ac:dyDescent="0.2">
      <c r="A4" s="370"/>
      <c r="B4" s="371"/>
      <c r="C4" s="30" t="s">
        <v>16</v>
      </c>
      <c r="D4" s="346">
        <v>0</v>
      </c>
      <c r="E4" s="347"/>
    </row>
    <row r="5" spans="1:5" x14ac:dyDescent="0.2">
      <c r="A5" s="370"/>
      <c r="B5" s="371"/>
      <c r="C5" s="30" t="s">
        <v>14</v>
      </c>
      <c r="D5" s="332"/>
      <c r="E5" s="333"/>
    </row>
    <row r="6" spans="1:5" x14ac:dyDescent="0.2">
      <c r="A6" s="370"/>
      <c r="B6" s="371"/>
      <c r="C6" s="30" t="s">
        <v>15</v>
      </c>
      <c r="D6" s="332"/>
      <c r="E6" s="333"/>
    </row>
    <row r="7" spans="1:5" x14ac:dyDescent="0.2">
      <c r="A7" s="34"/>
      <c r="B7" s="35"/>
      <c r="C7" s="352" t="s">
        <v>13</v>
      </c>
      <c r="D7" s="353"/>
      <c r="E7" s="354"/>
    </row>
    <row r="8" spans="1:5" x14ac:dyDescent="0.2">
      <c r="A8" s="48" t="s">
        <v>443</v>
      </c>
      <c r="B8" s="22" t="s">
        <v>422</v>
      </c>
      <c r="C8" s="26" t="s">
        <v>53</v>
      </c>
      <c r="D8" s="24"/>
      <c r="E8" s="25"/>
    </row>
    <row r="9" spans="1:5" x14ac:dyDescent="0.2">
      <c r="A9" s="48" t="s">
        <v>443</v>
      </c>
      <c r="B9" s="22" t="s">
        <v>430</v>
      </c>
      <c r="C9" s="26" t="s">
        <v>54</v>
      </c>
      <c r="D9" s="24"/>
      <c r="E9" s="25"/>
    </row>
    <row r="10" spans="1:5" x14ac:dyDescent="0.2">
      <c r="A10" s="48" t="s">
        <v>443</v>
      </c>
      <c r="B10" s="22" t="s">
        <v>431</v>
      </c>
      <c r="C10" s="26" t="s">
        <v>447</v>
      </c>
      <c r="D10" s="24"/>
      <c r="E10" s="25"/>
    </row>
    <row r="11" spans="1:5" ht="25.5" x14ac:dyDescent="0.2">
      <c r="A11" s="34"/>
      <c r="B11" s="35"/>
      <c r="C11" s="33" t="str">
        <f>CONCATENATE("Vērtējamā cena par ",A2," pozīciju kopā bez PVN, EUR:")</f>
        <v>Vērtējamā cena par 4. pozīciju kopā bez PVN, EUR:</v>
      </c>
      <c r="D11" s="348">
        <f>3000*D4</f>
        <v>0</v>
      </c>
      <c r="E11" s="349"/>
    </row>
  </sheetData>
  <mergeCells count="12">
    <mergeCell ref="D11:E11"/>
    <mergeCell ref="A5:B5"/>
    <mergeCell ref="D5:E5"/>
    <mergeCell ref="A6:B6"/>
    <mergeCell ref="D6:E6"/>
    <mergeCell ref="C7:E7"/>
    <mergeCell ref="A1:B1"/>
    <mergeCell ref="D2:E2"/>
    <mergeCell ref="A3:B3"/>
    <mergeCell ref="D3:E3"/>
    <mergeCell ref="A4:B4"/>
    <mergeCell ref="D4:E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D29" sqref="D29"/>
    </sheetView>
  </sheetViews>
  <sheetFormatPr defaultRowHeight="12.75" x14ac:dyDescent="0.2"/>
  <cols>
    <col min="1" max="2" width="9.140625" style="43"/>
    <col min="3" max="3" width="68.42578125" style="43" customWidth="1"/>
    <col min="4" max="5" width="20" style="43" customWidth="1"/>
    <col min="6" max="16384" width="9.140625" style="43"/>
  </cols>
  <sheetData>
    <row r="1" spans="1:5" ht="38.25" x14ac:dyDescent="0.2">
      <c r="A1" s="365" t="s">
        <v>7</v>
      </c>
      <c r="B1" s="365"/>
      <c r="C1" s="194" t="s">
        <v>8</v>
      </c>
      <c r="D1" s="16" t="s">
        <v>19</v>
      </c>
      <c r="E1" s="16" t="s">
        <v>20</v>
      </c>
    </row>
    <row r="2" spans="1:5" s="202" customFormat="1" ht="25.5" customHeight="1" x14ac:dyDescent="0.2">
      <c r="A2" s="44" t="s">
        <v>998</v>
      </c>
      <c r="B2" s="45" t="s">
        <v>1182</v>
      </c>
      <c r="C2" s="453" t="s">
        <v>959</v>
      </c>
      <c r="D2" s="454"/>
      <c r="E2" s="454"/>
    </row>
    <row r="3" spans="1:5" s="202" customFormat="1" x14ac:dyDescent="0.2">
      <c r="A3" s="34"/>
      <c r="B3" s="35"/>
      <c r="C3" s="33" t="str">
        <f>CONCATENATE("'Cena par ",A2," pozīciju bez PVN, EUR:")</f>
        <v>'Cena par 49. pozīciju bez PVN, EUR:</v>
      </c>
      <c r="D3" s="348"/>
      <c r="E3" s="349"/>
    </row>
    <row r="4" spans="1:5" s="202" customFormat="1" x14ac:dyDescent="0.2">
      <c r="A4" s="451"/>
      <c r="B4" s="452"/>
      <c r="C4" s="209" t="s">
        <v>14</v>
      </c>
      <c r="D4" s="432"/>
      <c r="E4" s="433"/>
    </row>
    <row r="5" spans="1:5" s="202" customFormat="1" x14ac:dyDescent="0.2">
      <c r="A5" s="451"/>
      <c r="B5" s="452"/>
      <c r="C5" s="209" t="s">
        <v>15</v>
      </c>
      <c r="D5" s="432"/>
      <c r="E5" s="433"/>
    </row>
    <row r="6" spans="1:5" s="202" customFormat="1" x14ac:dyDescent="0.2">
      <c r="A6" s="210"/>
      <c r="B6" s="211"/>
      <c r="C6" s="427" t="s">
        <v>13</v>
      </c>
      <c r="D6" s="428"/>
      <c r="E6" s="429"/>
    </row>
    <row r="7" spans="1:5" s="202" customFormat="1" x14ac:dyDescent="0.2">
      <c r="A7" s="223" t="s">
        <v>998</v>
      </c>
      <c r="B7" s="224">
        <v>1</v>
      </c>
      <c r="C7" s="213" t="s">
        <v>999</v>
      </c>
      <c r="D7" s="221"/>
      <c r="E7" s="214"/>
    </row>
    <row r="8" spans="1:5" s="202" customFormat="1" x14ac:dyDescent="0.2">
      <c r="A8" s="223" t="s">
        <v>998</v>
      </c>
      <c r="B8" s="224">
        <v>2</v>
      </c>
      <c r="C8" s="213" t="s">
        <v>1000</v>
      </c>
      <c r="D8" s="221"/>
      <c r="E8" s="214"/>
    </row>
    <row r="9" spans="1:5" s="202" customFormat="1" x14ac:dyDescent="0.2">
      <c r="A9" s="223" t="s">
        <v>998</v>
      </c>
      <c r="B9" s="224">
        <v>3</v>
      </c>
      <c r="C9" s="213" t="s">
        <v>1001</v>
      </c>
      <c r="D9" s="221"/>
      <c r="E9" s="214"/>
    </row>
    <row r="10" spans="1:5" s="202" customFormat="1" x14ac:dyDescent="0.2">
      <c r="A10" s="223" t="s">
        <v>998</v>
      </c>
      <c r="B10" s="225">
        <v>4</v>
      </c>
      <c r="C10" s="213" t="s">
        <v>1006</v>
      </c>
      <c r="D10" s="218"/>
      <c r="E10" s="222"/>
    </row>
    <row r="11" spans="1:5" s="202" customFormat="1" x14ac:dyDescent="0.2">
      <c r="A11" s="223" t="s">
        <v>998</v>
      </c>
      <c r="B11" s="225">
        <v>5</v>
      </c>
      <c r="C11" s="213" t="s">
        <v>1002</v>
      </c>
      <c r="D11" s="218"/>
      <c r="E11" s="222"/>
    </row>
    <row r="12" spans="1:5" s="202" customFormat="1" x14ac:dyDescent="0.2">
      <c r="A12" s="223" t="s">
        <v>998</v>
      </c>
      <c r="B12" s="225">
        <v>6</v>
      </c>
      <c r="C12" s="213" t="s">
        <v>1003</v>
      </c>
      <c r="D12" s="218"/>
      <c r="E12" s="214"/>
    </row>
    <row r="13" spans="1:5" s="202" customFormat="1" ht="25.5" x14ac:dyDescent="0.2">
      <c r="A13" s="226" t="s">
        <v>998</v>
      </c>
      <c r="B13" s="225">
        <v>7</v>
      </c>
      <c r="C13" s="213" t="s">
        <v>1004</v>
      </c>
      <c r="D13" s="218"/>
      <c r="E13" s="219"/>
    </row>
    <row r="14" spans="1:5" s="202" customFormat="1" ht="25.5" x14ac:dyDescent="0.2">
      <c r="A14" s="34"/>
      <c r="B14" s="35"/>
      <c r="C14" s="35" t="s">
        <v>57</v>
      </c>
      <c r="D14" s="195" t="s">
        <v>48</v>
      </c>
      <c r="E14" s="195" t="s">
        <v>56</v>
      </c>
    </row>
    <row r="15" spans="1:5" s="202" customFormat="1" x14ac:dyDescent="0.2">
      <c r="A15" s="227" t="s">
        <v>998</v>
      </c>
      <c r="B15" s="228" t="s">
        <v>427</v>
      </c>
      <c r="C15" s="213" t="s">
        <v>1005</v>
      </c>
      <c r="D15" s="214">
        <v>75</v>
      </c>
      <c r="E15" s="214"/>
    </row>
    <row r="16" spans="1:5" s="202" customFormat="1" x14ac:dyDescent="0.2">
      <c r="A16" s="223" t="s">
        <v>998</v>
      </c>
      <c r="B16" s="224" t="s">
        <v>428</v>
      </c>
      <c r="C16" s="213" t="s">
        <v>824</v>
      </c>
      <c r="D16" s="214">
        <v>75</v>
      </c>
      <c r="E16" s="214"/>
    </row>
    <row r="17" spans="1:5" s="202" customFormat="1" x14ac:dyDescent="0.2">
      <c r="A17" s="379"/>
      <c r="B17" s="349"/>
      <c r="C17" s="33" t="str">
        <f>CONCATENATE("'Vērtējamā cena par ",A7," pozīciju kopā bez PVN, EUR:")</f>
        <v>'Vērtējamā cena par 49. pozīciju kopā bez PVN, EUR:</v>
      </c>
      <c r="D17" s="348"/>
      <c r="E17" s="382"/>
    </row>
  </sheetData>
  <mergeCells count="10">
    <mergeCell ref="A17:B17"/>
    <mergeCell ref="D17:E17"/>
    <mergeCell ref="A1:B1"/>
    <mergeCell ref="D3:E3"/>
    <mergeCell ref="A4:B4"/>
    <mergeCell ref="D4:E4"/>
    <mergeCell ref="A5:B5"/>
    <mergeCell ref="D5:E5"/>
    <mergeCell ref="C6:E6"/>
    <mergeCell ref="C2:E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31" sqref="D31"/>
    </sheetView>
  </sheetViews>
  <sheetFormatPr defaultRowHeight="15" x14ac:dyDescent="0.25"/>
  <cols>
    <col min="1" max="2" width="9.140625" style="1"/>
    <col min="3" max="3" width="69.42578125" style="1" customWidth="1"/>
    <col min="4" max="5" width="19.5703125" style="1" customWidth="1"/>
    <col min="6" max="16384" width="9.140625" style="1"/>
  </cols>
  <sheetData>
    <row r="1" spans="1:5" s="43" customFormat="1" ht="38.25" x14ac:dyDescent="0.2">
      <c r="A1" s="360" t="s">
        <v>7</v>
      </c>
      <c r="B1" s="361"/>
      <c r="C1" s="194" t="s">
        <v>8</v>
      </c>
      <c r="D1" s="16" t="s">
        <v>19</v>
      </c>
      <c r="E1" s="16" t="s">
        <v>20</v>
      </c>
    </row>
    <row r="2" spans="1:5" s="43" customFormat="1" ht="35.1" customHeight="1" x14ac:dyDescent="0.2">
      <c r="A2" s="44" t="s">
        <v>1029</v>
      </c>
      <c r="B2" s="109" t="s">
        <v>1182</v>
      </c>
      <c r="C2" s="115" t="s">
        <v>1017</v>
      </c>
      <c r="D2" s="368"/>
      <c r="E2" s="369"/>
    </row>
    <row r="3" spans="1:5" x14ac:dyDescent="0.25">
      <c r="A3" s="370"/>
      <c r="B3" s="371"/>
      <c r="C3" s="30" t="s">
        <v>62</v>
      </c>
      <c r="D3" s="344">
        <v>100</v>
      </c>
      <c r="E3" s="345"/>
    </row>
    <row r="4" spans="1:5" x14ac:dyDescent="0.25">
      <c r="A4" s="370"/>
      <c r="B4" s="371"/>
      <c r="C4" s="30" t="s">
        <v>16</v>
      </c>
      <c r="D4" s="346">
        <f>SUMPRODUCT(D20:D27,E20:E27)</f>
        <v>0</v>
      </c>
      <c r="E4" s="347"/>
    </row>
    <row r="5" spans="1:5" x14ac:dyDescent="0.25">
      <c r="A5" s="34"/>
      <c r="B5" s="35"/>
      <c r="C5" s="33" t="str">
        <f>CONCATENATE("'Cena kopā par ",A2," pozīciju bez PVN, EUR:")</f>
        <v>'Cena kopā par 50. pozīciju bez PVN, EUR:</v>
      </c>
      <c r="D5" s="348">
        <f>D3*D4</f>
        <v>0</v>
      </c>
      <c r="E5" s="349"/>
    </row>
    <row r="6" spans="1:5" x14ac:dyDescent="0.25">
      <c r="A6" s="370"/>
      <c r="B6" s="371"/>
      <c r="C6" s="30" t="s">
        <v>14</v>
      </c>
      <c r="D6" s="332"/>
      <c r="E6" s="333"/>
    </row>
    <row r="7" spans="1:5" x14ac:dyDescent="0.25">
      <c r="A7" s="370"/>
      <c r="B7" s="371"/>
      <c r="C7" s="30" t="s">
        <v>15</v>
      </c>
      <c r="D7" s="332"/>
      <c r="E7" s="333"/>
    </row>
    <row r="8" spans="1:5" s="43" customFormat="1" ht="25.5" x14ac:dyDescent="0.2">
      <c r="A8" s="302" t="s">
        <v>1029</v>
      </c>
      <c r="B8" s="212" t="s">
        <v>430</v>
      </c>
      <c r="C8" s="236" t="s">
        <v>1018</v>
      </c>
      <c r="D8" s="235"/>
      <c r="E8" s="214"/>
    </row>
    <row r="9" spans="1:5" s="43" customFormat="1" ht="12.75" x14ac:dyDescent="0.2">
      <c r="A9" s="302" t="s">
        <v>1029</v>
      </c>
      <c r="B9" s="212" t="s">
        <v>431</v>
      </c>
      <c r="C9" s="236" t="s">
        <v>1019</v>
      </c>
      <c r="D9" s="235"/>
      <c r="E9" s="214"/>
    </row>
    <row r="10" spans="1:5" s="43" customFormat="1" ht="25.5" x14ac:dyDescent="0.2">
      <c r="A10" s="302" t="s">
        <v>1029</v>
      </c>
      <c r="B10" s="212" t="s">
        <v>423</v>
      </c>
      <c r="C10" s="238" t="s">
        <v>1020</v>
      </c>
      <c r="D10" s="235"/>
      <c r="E10" s="214"/>
    </row>
    <row r="11" spans="1:5" s="43" customFormat="1" ht="12.75" x14ac:dyDescent="0.2">
      <c r="A11" s="302" t="s">
        <v>1029</v>
      </c>
      <c r="B11" s="212" t="s">
        <v>424</v>
      </c>
      <c r="C11" s="238" t="s">
        <v>1021</v>
      </c>
      <c r="D11" s="235"/>
      <c r="E11" s="214"/>
    </row>
    <row r="12" spans="1:5" s="43" customFormat="1" ht="12.75" x14ac:dyDescent="0.2">
      <c r="A12" s="302" t="s">
        <v>1029</v>
      </c>
      <c r="B12" s="212" t="s">
        <v>425</v>
      </c>
      <c r="C12" s="238" t="s">
        <v>1022</v>
      </c>
      <c r="D12" s="235"/>
      <c r="E12" s="214"/>
    </row>
    <row r="13" spans="1:5" s="43" customFormat="1" ht="12.75" x14ac:dyDescent="0.2">
      <c r="A13" s="302" t="s">
        <v>1029</v>
      </c>
      <c r="B13" s="212" t="s">
        <v>426</v>
      </c>
      <c r="C13" s="238" t="s">
        <v>1023</v>
      </c>
      <c r="D13" s="235"/>
      <c r="E13" s="214"/>
    </row>
    <row r="14" spans="1:5" s="43" customFormat="1" ht="25.5" x14ac:dyDescent="0.2">
      <c r="A14" s="137"/>
      <c r="B14" s="137"/>
      <c r="C14" s="66" t="s">
        <v>301</v>
      </c>
      <c r="D14" s="55" t="s">
        <v>1170</v>
      </c>
      <c r="E14" s="55" t="s">
        <v>1040</v>
      </c>
    </row>
    <row r="15" spans="1:5" s="43" customFormat="1" ht="12.75" x14ac:dyDescent="0.2">
      <c r="A15" s="302" t="s">
        <v>1029</v>
      </c>
      <c r="B15" s="212">
        <v>8</v>
      </c>
      <c r="C15" s="238" t="s">
        <v>1024</v>
      </c>
      <c r="D15" s="237">
        <v>1</v>
      </c>
      <c r="E15" s="220"/>
    </row>
    <row r="16" spans="1:5" s="43" customFormat="1" ht="12.75" x14ac:dyDescent="0.2">
      <c r="A16" s="302" t="s">
        <v>1029</v>
      </c>
      <c r="B16" s="212">
        <v>9</v>
      </c>
      <c r="C16" s="238" t="s">
        <v>1025</v>
      </c>
      <c r="D16" s="237">
        <v>4</v>
      </c>
      <c r="E16" s="220"/>
    </row>
    <row r="17" spans="1:5" s="43" customFormat="1" ht="12.75" x14ac:dyDescent="0.2">
      <c r="A17" s="302" t="s">
        <v>1029</v>
      </c>
      <c r="B17" s="212">
        <v>10</v>
      </c>
      <c r="C17" s="238" t="s">
        <v>1023</v>
      </c>
      <c r="D17" s="237">
        <v>1</v>
      </c>
      <c r="E17" s="220"/>
    </row>
    <row r="18" spans="1:5" s="43" customFormat="1" ht="12.75" x14ac:dyDescent="0.2">
      <c r="A18" s="302" t="s">
        <v>1029</v>
      </c>
      <c r="B18" s="212">
        <v>11</v>
      </c>
      <c r="C18" s="238" t="s">
        <v>1026</v>
      </c>
      <c r="D18" s="237">
        <v>1</v>
      </c>
      <c r="E18" s="220"/>
    </row>
    <row r="19" spans="1:5" s="43" customFormat="1" ht="12.75" x14ac:dyDescent="0.2">
      <c r="A19" s="302" t="s">
        <v>1029</v>
      </c>
      <c r="B19" s="212">
        <v>12</v>
      </c>
      <c r="C19" s="238" t="s">
        <v>1027</v>
      </c>
      <c r="D19" s="237">
        <v>2</v>
      </c>
      <c r="E19" s="220"/>
    </row>
    <row r="20" spans="1:5" s="43" customFormat="1" ht="12.75" x14ac:dyDescent="0.2">
      <c r="A20" s="302" t="s">
        <v>1029</v>
      </c>
      <c r="B20" s="212">
        <v>13</v>
      </c>
      <c r="C20" s="238" t="s">
        <v>1028</v>
      </c>
      <c r="D20" s="232">
        <v>50</v>
      </c>
      <c r="E20" s="214"/>
    </row>
    <row r="21" spans="1:5" s="43" customFormat="1" ht="12.75" x14ac:dyDescent="0.2">
      <c r="A21" s="66"/>
      <c r="B21" s="66"/>
      <c r="C21" s="303" t="str">
        <f>CONCATENATE("Vērtējamā cena par ",A2," pozīciju kopā bez PVN, EUR:")</f>
        <v>Vērtējamā cena par 50. pozīciju kopā bez PVN, EUR:</v>
      </c>
      <c r="D21" s="66"/>
      <c r="E21" s="66"/>
    </row>
  </sheetData>
  <mergeCells count="11">
    <mergeCell ref="A6:B6"/>
    <mergeCell ref="D6:E6"/>
    <mergeCell ref="A7:B7"/>
    <mergeCell ref="D7:E7"/>
    <mergeCell ref="D5:E5"/>
    <mergeCell ref="A3:B3"/>
    <mergeCell ref="A1:B1"/>
    <mergeCell ref="D2:E2"/>
    <mergeCell ref="D3:E3"/>
    <mergeCell ref="A4:B4"/>
    <mergeCell ref="D4:E4"/>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C26" sqref="C26"/>
    </sheetView>
  </sheetViews>
  <sheetFormatPr defaultRowHeight="15" x14ac:dyDescent="0.25"/>
  <cols>
    <col min="1" max="2" width="9.140625" style="1"/>
    <col min="3" max="3" width="57.85546875" style="1" customWidth="1"/>
    <col min="4" max="5" width="23.42578125" style="1" customWidth="1"/>
    <col min="6" max="16384" width="9.140625" style="1"/>
  </cols>
  <sheetData>
    <row r="1" spans="1:5" s="43" customFormat="1" ht="25.5" x14ac:dyDescent="0.2">
      <c r="A1" s="360" t="s">
        <v>7</v>
      </c>
      <c r="B1" s="361"/>
      <c r="C1" s="194" t="s">
        <v>8</v>
      </c>
      <c r="D1" s="16" t="s">
        <v>19</v>
      </c>
      <c r="E1" s="16" t="s">
        <v>20</v>
      </c>
    </row>
    <row r="2" spans="1:5" s="43" customFormat="1" ht="35.1" customHeight="1" x14ac:dyDescent="0.2">
      <c r="A2" s="44" t="s">
        <v>1039</v>
      </c>
      <c r="B2" s="109" t="s">
        <v>1182</v>
      </c>
      <c r="C2" s="115" t="s">
        <v>1030</v>
      </c>
      <c r="D2" s="368"/>
      <c r="E2" s="369"/>
    </row>
    <row r="3" spans="1:5" s="43" customFormat="1" ht="12.75" x14ac:dyDescent="0.2">
      <c r="A3" s="239"/>
      <c r="B3" s="240"/>
      <c r="C3" s="30" t="s">
        <v>62</v>
      </c>
      <c r="D3" s="344">
        <v>100</v>
      </c>
      <c r="E3" s="345"/>
    </row>
    <row r="4" spans="1:5" s="43" customFormat="1" ht="12.75" x14ac:dyDescent="0.2">
      <c r="A4" s="239"/>
      <c r="B4" s="240"/>
      <c r="C4" s="30" t="s">
        <v>806</v>
      </c>
      <c r="D4" s="346">
        <f>SUMPRODUCT(D23:D35,E23:E35)</f>
        <v>0</v>
      </c>
      <c r="E4" s="347"/>
    </row>
    <row r="5" spans="1:5" s="43" customFormat="1" ht="12.75" x14ac:dyDescent="0.2">
      <c r="A5" s="205"/>
      <c r="B5" s="204"/>
      <c r="C5" s="241" t="str">
        <f>CONCATENATE("Cena par ",A2," pozīciju bez PVN, EUR:")</f>
        <v>Cena par 51. pozīciju bez PVN, EUR:</v>
      </c>
      <c r="D5" s="459"/>
      <c r="E5" s="460"/>
    </row>
    <row r="6" spans="1:5" s="43" customFormat="1" ht="12.75" x14ac:dyDescent="0.2">
      <c r="A6" s="457"/>
      <c r="B6" s="458"/>
      <c r="C6" s="30" t="s">
        <v>14</v>
      </c>
      <c r="D6" s="332"/>
      <c r="E6" s="333"/>
    </row>
    <row r="7" spans="1:5" s="43" customFormat="1" ht="12.75" x14ac:dyDescent="0.2">
      <c r="A7" s="457"/>
      <c r="B7" s="458"/>
      <c r="C7" s="30" t="s">
        <v>15</v>
      </c>
      <c r="D7" s="332"/>
      <c r="E7" s="333"/>
    </row>
    <row r="8" spans="1:5" s="43" customFormat="1" ht="12.75" x14ac:dyDescent="0.2">
      <c r="A8" s="34"/>
      <c r="B8" s="35"/>
      <c r="C8" s="352" t="s">
        <v>13</v>
      </c>
      <c r="D8" s="353"/>
      <c r="E8" s="354"/>
    </row>
    <row r="9" spans="1:5" s="43" customFormat="1" ht="12.75" x14ac:dyDescent="0.2">
      <c r="A9" s="199" t="s">
        <v>1039</v>
      </c>
      <c r="B9" s="22" t="s">
        <v>422</v>
      </c>
      <c r="C9" s="244" t="s">
        <v>1031</v>
      </c>
      <c r="D9" s="68"/>
      <c r="E9" s="24"/>
    </row>
    <row r="10" spans="1:5" s="43" customFormat="1" ht="30" customHeight="1" x14ac:dyDescent="0.2">
      <c r="A10" s="199" t="s">
        <v>1039</v>
      </c>
      <c r="B10" s="22" t="s">
        <v>430</v>
      </c>
      <c r="C10" s="67" t="s">
        <v>1032</v>
      </c>
      <c r="D10" s="68"/>
      <c r="E10" s="24"/>
    </row>
    <row r="11" spans="1:5" s="43" customFormat="1" ht="12.75" x14ac:dyDescent="0.2">
      <c r="A11" s="199" t="s">
        <v>1039</v>
      </c>
      <c r="B11" s="22">
        <v>3</v>
      </c>
      <c r="C11" s="67" t="s">
        <v>1033</v>
      </c>
      <c r="D11" s="68"/>
      <c r="E11" s="24"/>
    </row>
    <row r="12" spans="1:5" s="43" customFormat="1" ht="12.75" x14ac:dyDescent="0.2">
      <c r="A12" s="34"/>
      <c r="B12" s="35"/>
      <c r="C12" s="54" t="s">
        <v>301</v>
      </c>
      <c r="D12" s="55" t="s">
        <v>805</v>
      </c>
      <c r="E12" s="55" t="s">
        <v>1040</v>
      </c>
    </row>
    <row r="13" spans="1:5" s="43" customFormat="1" ht="12.75" x14ac:dyDescent="0.2">
      <c r="A13" s="199" t="s">
        <v>1039</v>
      </c>
      <c r="B13" s="22">
        <v>4</v>
      </c>
      <c r="C13" s="57" t="s">
        <v>1034</v>
      </c>
      <c r="D13" s="58">
        <v>1</v>
      </c>
      <c r="E13" s="170"/>
    </row>
    <row r="14" spans="1:5" s="43" customFormat="1" ht="25.5" x14ac:dyDescent="0.2">
      <c r="A14" s="199" t="s">
        <v>1039</v>
      </c>
      <c r="B14" s="22">
        <v>5</v>
      </c>
      <c r="C14" s="57" t="s">
        <v>1035</v>
      </c>
      <c r="D14" s="58">
        <v>3</v>
      </c>
      <c r="E14" s="170"/>
    </row>
    <row r="15" spans="1:5" s="43" customFormat="1" ht="38.25" x14ac:dyDescent="0.2">
      <c r="A15" s="199" t="s">
        <v>1039</v>
      </c>
      <c r="B15" s="22">
        <v>6</v>
      </c>
      <c r="C15" s="57" t="s">
        <v>1036</v>
      </c>
      <c r="D15" s="58">
        <v>1</v>
      </c>
      <c r="E15" s="170"/>
    </row>
    <row r="16" spans="1:5" s="43" customFormat="1" ht="25.5" x14ac:dyDescent="0.2">
      <c r="A16" s="199" t="s">
        <v>1039</v>
      </c>
      <c r="B16" s="22">
        <v>7</v>
      </c>
      <c r="C16" s="57" t="s">
        <v>1037</v>
      </c>
      <c r="D16" s="58">
        <v>1</v>
      </c>
      <c r="E16" s="170"/>
    </row>
    <row r="17" spans="1:5" s="43" customFormat="1" ht="25.5" x14ac:dyDescent="0.2">
      <c r="A17" s="199" t="s">
        <v>1039</v>
      </c>
      <c r="B17" s="22">
        <v>8</v>
      </c>
      <c r="C17" s="86" t="s">
        <v>1038</v>
      </c>
      <c r="D17" s="58">
        <v>6</v>
      </c>
      <c r="E17" s="170"/>
    </row>
    <row r="18" spans="1:5" s="43" customFormat="1" ht="12.75" x14ac:dyDescent="0.2">
      <c r="A18" s="447"/>
      <c r="B18" s="448"/>
      <c r="C18" s="303" t="s">
        <v>1192</v>
      </c>
      <c r="D18" s="455"/>
      <c r="E18" s="456"/>
    </row>
  </sheetData>
  <mergeCells count="12">
    <mergeCell ref="A6:B6"/>
    <mergeCell ref="D6:E6"/>
    <mergeCell ref="A1:B1"/>
    <mergeCell ref="D2:E2"/>
    <mergeCell ref="D3:E3"/>
    <mergeCell ref="D4:E4"/>
    <mergeCell ref="D5:E5"/>
    <mergeCell ref="D18:E18"/>
    <mergeCell ref="A18:B18"/>
    <mergeCell ref="A7:B7"/>
    <mergeCell ref="D7:E7"/>
    <mergeCell ref="C8:E8"/>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C32" sqref="C32"/>
    </sheetView>
  </sheetViews>
  <sheetFormatPr defaultRowHeight="15" x14ac:dyDescent="0.25"/>
  <cols>
    <col min="1" max="2" width="9.140625" style="1"/>
    <col min="3" max="3" width="57.85546875" style="1" customWidth="1"/>
    <col min="4" max="5" width="23.42578125" style="1" customWidth="1"/>
    <col min="6" max="16384" width="9.140625" style="1"/>
  </cols>
  <sheetData>
    <row r="1" spans="1:5" s="43" customFormat="1" ht="25.5" x14ac:dyDescent="0.2">
      <c r="A1" s="360" t="s">
        <v>7</v>
      </c>
      <c r="B1" s="361"/>
      <c r="C1" s="197" t="s">
        <v>8</v>
      </c>
      <c r="D1" s="16" t="s">
        <v>19</v>
      </c>
      <c r="E1" s="16" t="s">
        <v>20</v>
      </c>
    </row>
    <row r="2" spans="1:5" s="43" customFormat="1" ht="35.1" customHeight="1" x14ac:dyDescent="0.2">
      <c r="A2" s="44" t="s">
        <v>1042</v>
      </c>
      <c r="B2" s="109" t="s">
        <v>1182</v>
      </c>
      <c r="C2" s="115" t="s">
        <v>1041</v>
      </c>
      <c r="D2" s="368"/>
      <c r="E2" s="369"/>
    </row>
    <row r="3" spans="1:5" s="43" customFormat="1" ht="12.75" x14ac:dyDescent="0.2">
      <c r="A3" s="242"/>
      <c r="B3" s="243"/>
      <c r="C3" s="30" t="s">
        <v>62</v>
      </c>
      <c r="D3" s="344">
        <v>50</v>
      </c>
      <c r="E3" s="345"/>
    </row>
    <row r="4" spans="1:5" s="43" customFormat="1" ht="12.75" x14ac:dyDescent="0.2">
      <c r="A4" s="242"/>
      <c r="B4" s="243"/>
      <c r="C4" s="30" t="s">
        <v>806</v>
      </c>
      <c r="D4" s="346">
        <f>SUMPRODUCT(D22:D34,E22:E34)</f>
        <v>0</v>
      </c>
      <c r="E4" s="347"/>
    </row>
    <row r="5" spans="1:5" s="43" customFormat="1" ht="12.75" x14ac:dyDescent="0.2">
      <c r="A5" s="205"/>
      <c r="B5" s="204"/>
      <c r="C5" s="241" t="str">
        <f>CONCATENATE("Cena par ",A2," pozīciju bez PVN, EUR:")</f>
        <v>Cena par 52. pozīciju bez PVN, EUR:</v>
      </c>
      <c r="D5" s="459"/>
      <c r="E5" s="460"/>
    </row>
    <row r="6" spans="1:5" s="43" customFormat="1" ht="12.75" x14ac:dyDescent="0.2">
      <c r="A6" s="457"/>
      <c r="B6" s="458"/>
      <c r="C6" s="30" t="s">
        <v>14</v>
      </c>
      <c r="D6" s="332"/>
      <c r="E6" s="333"/>
    </row>
    <row r="7" spans="1:5" s="43" customFormat="1" ht="12.75" x14ac:dyDescent="0.2">
      <c r="A7" s="457"/>
      <c r="B7" s="458"/>
      <c r="C7" s="30" t="s">
        <v>15</v>
      </c>
      <c r="D7" s="332"/>
      <c r="E7" s="333"/>
    </row>
    <row r="8" spans="1:5" s="43" customFormat="1" ht="12.75" x14ac:dyDescent="0.2">
      <c r="A8" s="34"/>
      <c r="B8" s="35"/>
      <c r="C8" s="352" t="s">
        <v>13</v>
      </c>
      <c r="D8" s="353"/>
      <c r="E8" s="354"/>
    </row>
    <row r="9" spans="1:5" s="43" customFormat="1" ht="25.5" x14ac:dyDescent="0.2">
      <c r="A9" s="199" t="s">
        <v>1042</v>
      </c>
      <c r="B9" s="22" t="s">
        <v>422</v>
      </c>
      <c r="C9" s="244" t="s">
        <v>1043</v>
      </c>
      <c r="D9" s="68"/>
      <c r="E9" s="24"/>
    </row>
    <row r="10" spans="1:5" s="43" customFormat="1" ht="30" customHeight="1" x14ac:dyDescent="0.2">
      <c r="A10" s="199" t="s">
        <v>1042</v>
      </c>
      <c r="B10" s="22" t="s">
        <v>430</v>
      </c>
      <c r="C10" s="67" t="s">
        <v>1044</v>
      </c>
      <c r="D10" s="68"/>
      <c r="E10" s="24"/>
    </row>
    <row r="11" spans="1:5" s="43" customFormat="1" ht="12.75" x14ac:dyDescent="0.2">
      <c r="A11" s="199" t="s">
        <v>1042</v>
      </c>
      <c r="B11" s="22" t="s">
        <v>431</v>
      </c>
      <c r="C11" s="67" t="s">
        <v>1045</v>
      </c>
      <c r="D11" s="68"/>
      <c r="E11" s="24"/>
    </row>
    <row r="12" spans="1:5" s="43" customFormat="1" ht="25.5" x14ac:dyDescent="0.2">
      <c r="A12" s="199" t="s">
        <v>1042</v>
      </c>
      <c r="B12" s="22" t="s">
        <v>423</v>
      </c>
      <c r="C12" s="57" t="s">
        <v>1046</v>
      </c>
      <c r="D12" s="58"/>
      <c r="E12" s="170"/>
    </row>
    <row r="13" spans="1:5" s="43" customFormat="1" ht="25.5" x14ac:dyDescent="0.2">
      <c r="A13" s="199" t="s">
        <v>1042</v>
      </c>
      <c r="B13" s="22" t="s">
        <v>424</v>
      </c>
      <c r="C13" s="57" t="s">
        <v>1047</v>
      </c>
      <c r="D13" s="58"/>
      <c r="E13" s="170"/>
    </row>
    <row r="14" spans="1:5" s="43" customFormat="1" ht="12.75" x14ac:dyDescent="0.2">
      <c r="A14" s="199" t="s">
        <v>1042</v>
      </c>
      <c r="B14" s="22" t="s">
        <v>425</v>
      </c>
      <c r="C14" s="57" t="s">
        <v>1048</v>
      </c>
      <c r="D14" s="58"/>
      <c r="E14" s="170"/>
    </row>
    <row r="15" spans="1:5" s="43" customFormat="1" ht="12.75" x14ac:dyDescent="0.2">
      <c r="A15" s="199" t="s">
        <v>1042</v>
      </c>
      <c r="B15" s="22" t="s">
        <v>426</v>
      </c>
      <c r="C15" s="57" t="s">
        <v>1049</v>
      </c>
      <c r="D15" s="58"/>
      <c r="E15" s="170"/>
    </row>
    <row r="16" spans="1:5" s="43" customFormat="1" ht="12.75" x14ac:dyDescent="0.2">
      <c r="A16" s="199" t="s">
        <v>1042</v>
      </c>
      <c r="B16" s="22" t="s">
        <v>427</v>
      </c>
      <c r="C16" s="86" t="s">
        <v>1050</v>
      </c>
      <c r="D16" s="58"/>
      <c r="E16" s="170"/>
    </row>
    <row r="17" spans="1:5" s="43" customFormat="1" ht="12.75" x14ac:dyDescent="0.2">
      <c r="A17" s="199" t="s">
        <v>1042</v>
      </c>
      <c r="B17" s="22" t="s">
        <v>428</v>
      </c>
      <c r="C17" s="86" t="s">
        <v>1051</v>
      </c>
      <c r="D17" s="58"/>
      <c r="E17" s="170"/>
    </row>
    <row r="18" spans="1:5" s="43" customFormat="1" ht="12.75" x14ac:dyDescent="0.2">
      <c r="A18" s="447"/>
      <c r="B18" s="448"/>
      <c r="C18" s="303" t="s">
        <v>1193</v>
      </c>
      <c r="D18" s="455"/>
      <c r="E18" s="456"/>
    </row>
  </sheetData>
  <mergeCells count="12">
    <mergeCell ref="A6:B6"/>
    <mergeCell ref="D6:E6"/>
    <mergeCell ref="A1:B1"/>
    <mergeCell ref="D2:E2"/>
    <mergeCell ref="D3:E3"/>
    <mergeCell ref="D4:E4"/>
    <mergeCell ref="D5:E5"/>
    <mergeCell ref="A18:B18"/>
    <mergeCell ref="D18:E18"/>
    <mergeCell ref="A7:B7"/>
    <mergeCell ref="D7:E7"/>
    <mergeCell ref="C8:E8"/>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3" workbookViewId="0">
      <selection activeCell="J53" sqref="J53"/>
    </sheetView>
  </sheetViews>
  <sheetFormatPr defaultColWidth="8.85546875" defaultRowHeight="12.75" x14ac:dyDescent="0.2"/>
  <cols>
    <col min="1" max="1" width="6.42578125" style="287" customWidth="1"/>
    <col min="2" max="2" width="6.85546875" style="288" customWidth="1"/>
    <col min="3" max="3" width="55.42578125" style="286" customWidth="1"/>
    <col min="4" max="4" width="16" style="161" customWidth="1"/>
    <col min="5" max="5" width="16.28515625" style="161" customWidth="1"/>
    <col min="6" max="16384" width="8.85546875" style="161"/>
  </cols>
  <sheetData>
    <row r="1" spans="1:5" ht="38.25" x14ac:dyDescent="0.2">
      <c r="A1" s="360" t="s">
        <v>7</v>
      </c>
      <c r="B1" s="361"/>
      <c r="C1" s="254" t="s">
        <v>8</v>
      </c>
      <c r="D1" s="254" t="s">
        <v>19</v>
      </c>
      <c r="E1" s="254" t="s">
        <v>20</v>
      </c>
    </row>
    <row r="2" spans="1:5" ht="35.25" customHeight="1" x14ac:dyDescent="0.2">
      <c r="A2" s="44" t="s">
        <v>1171</v>
      </c>
      <c r="B2" s="45" t="s">
        <v>1182</v>
      </c>
      <c r="C2" s="115" t="s">
        <v>1174</v>
      </c>
      <c r="D2" s="368"/>
      <c r="E2" s="369"/>
    </row>
    <row r="3" spans="1:5" x14ac:dyDescent="0.2">
      <c r="A3" s="387"/>
      <c r="B3" s="388"/>
      <c r="C3" s="30" t="s">
        <v>1128</v>
      </c>
      <c r="D3" s="344">
        <v>400</v>
      </c>
      <c r="E3" s="345"/>
    </row>
    <row r="4" spans="1:5" x14ac:dyDescent="0.2">
      <c r="A4" s="387"/>
      <c r="B4" s="388"/>
      <c r="C4" s="30" t="s">
        <v>1129</v>
      </c>
      <c r="D4" s="346"/>
      <c r="E4" s="347"/>
    </row>
    <row r="5" spans="1:5" x14ac:dyDescent="0.2">
      <c r="A5" s="387"/>
      <c r="B5" s="388"/>
      <c r="C5" s="30" t="s">
        <v>15</v>
      </c>
      <c r="D5" s="332"/>
      <c r="E5" s="333"/>
    </row>
    <row r="6" spans="1:5" x14ac:dyDescent="0.2">
      <c r="A6" s="387"/>
      <c r="B6" s="388"/>
      <c r="C6" s="30" t="s">
        <v>1130</v>
      </c>
      <c r="D6" s="344">
        <v>400</v>
      </c>
      <c r="E6" s="345"/>
    </row>
    <row r="7" spans="1:5" x14ac:dyDescent="0.2">
      <c r="A7" s="387"/>
      <c r="B7" s="388"/>
      <c r="C7" s="30" t="s">
        <v>1131</v>
      </c>
      <c r="D7" s="346"/>
      <c r="E7" s="347"/>
    </row>
    <row r="8" spans="1:5" x14ac:dyDescent="0.2">
      <c r="A8" s="387"/>
      <c r="B8" s="388"/>
      <c r="C8" s="30" t="s">
        <v>15</v>
      </c>
      <c r="D8" s="332"/>
      <c r="E8" s="333"/>
    </row>
    <row r="9" spans="1:5" x14ac:dyDescent="0.2">
      <c r="A9" s="387"/>
      <c r="B9" s="388"/>
      <c r="C9" s="30" t="s">
        <v>14</v>
      </c>
      <c r="D9" s="332"/>
      <c r="E9" s="333"/>
    </row>
    <row r="10" spans="1:5" x14ac:dyDescent="0.2">
      <c r="A10" s="461"/>
      <c r="B10" s="462"/>
      <c r="C10" s="463" t="s">
        <v>1132</v>
      </c>
      <c r="D10" s="464"/>
      <c r="E10" s="465"/>
    </row>
    <row r="11" spans="1:5" ht="27" customHeight="1" x14ac:dyDescent="0.2">
      <c r="A11" s="285"/>
      <c r="B11" s="22"/>
      <c r="C11" s="67" t="s">
        <v>1133</v>
      </c>
      <c r="D11" s="75"/>
      <c r="E11" s="76"/>
    </row>
    <row r="12" spans="1:5" ht="25.5" x14ac:dyDescent="0.2">
      <c r="A12" s="285"/>
      <c r="B12" s="22"/>
      <c r="C12" s="67" t="s">
        <v>1134</v>
      </c>
      <c r="D12" s="75"/>
      <c r="E12" s="76"/>
    </row>
    <row r="13" spans="1:5" x14ac:dyDescent="0.2">
      <c r="A13" s="285"/>
      <c r="B13" s="22"/>
      <c r="C13" s="67" t="s">
        <v>1135</v>
      </c>
      <c r="D13" s="75"/>
      <c r="E13" s="76"/>
    </row>
    <row r="14" spans="1:5" x14ac:dyDescent="0.2">
      <c r="A14" s="285"/>
      <c r="B14" s="22"/>
      <c r="C14" s="67" t="s">
        <v>1136</v>
      </c>
      <c r="D14" s="75"/>
      <c r="E14" s="76"/>
    </row>
    <row r="15" spans="1:5" x14ac:dyDescent="0.2">
      <c r="A15" s="285"/>
      <c r="B15" s="22"/>
      <c r="C15" s="67" t="s">
        <v>1137</v>
      </c>
      <c r="D15" s="75"/>
      <c r="E15" s="76"/>
    </row>
    <row r="16" spans="1:5" x14ac:dyDescent="0.2">
      <c r="A16" s="285"/>
      <c r="B16" s="22"/>
      <c r="C16" s="67" t="s">
        <v>1138</v>
      </c>
      <c r="D16" s="75"/>
      <c r="E16" s="76"/>
    </row>
    <row r="17" spans="1:5" x14ac:dyDescent="0.2">
      <c r="A17" s="285"/>
      <c r="B17" s="22"/>
      <c r="C17" s="67" t="s">
        <v>1139</v>
      </c>
      <c r="D17" s="75"/>
      <c r="E17" s="76"/>
    </row>
    <row r="18" spans="1:5" x14ac:dyDescent="0.2">
      <c r="A18" s="285"/>
      <c r="B18" s="22"/>
      <c r="C18" s="67" t="s">
        <v>1140</v>
      </c>
      <c r="D18" s="75"/>
      <c r="E18" s="76"/>
    </row>
    <row r="19" spans="1:5" x14ac:dyDescent="0.2">
      <c r="A19" s="285"/>
      <c r="B19" s="22"/>
      <c r="C19" s="67" t="s">
        <v>1141</v>
      </c>
      <c r="D19" s="75"/>
      <c r="E19" s="76"/>
    </row>
    <row r="20" spans="1:5" x14ac:dyDescent="0.2">
      <c r="A20" s="285"/>
      <c r="B20" s="143"/>
      <c r="C20" s="78" t="s">
        <v>1142</v>
      </c>
      <c r="D20" s="75"/>
      <c r="E20" s="76"/>
    </row>
    <row r="21" spans="1:5" x14ac:dyDescent="0.2">
      <c r="A21" s="285"/>
      <c r="B21" s="22"/>
      <c r="C21" s="78" t="s">
        <v>1143</v>
      </c>
      <c r="D21" s="75"/>
      <c r="E21" s="76"/>
    </row>
    <row r="22" spans="1:5" x14ac:dyDescent="0.2">
      <c r="A22" s="285"/>
      <c r="B22" s="22"/>
      <c r="C22" s="78" t="s">
        <v>1144</v>
      </c>
      <c r="D22" s="75"/>
      <c r="E22" s="76"/>
    </row>
    <row r="23" spans="1:5" x14ac:dyDescent="0.2">
      <c r="A23" s="461">
        <v>53.1</v>
      </c>
      <c r="B23" s="462"/>
      <c r="C23" s="463" t="s">
        <v>1145</v>
      </c>
      <c r="D23" s="464"/>
      <c r="E23" s="465"/>
    </row>
    <row r="24" spans="1:5" x14ac:dyDescent="0.2">
      <c r="A24" s="285">
        <v>53</v>
      </c>
      <c r="B24" s="22">
        <v>1.1000000000000001</v>
      </c>
      <c r="C24" s="86" t="s">
        <v>1146</v>
      </c>
      <c r="D24" s="75"/>
      <c r="E24" s="76"/>
    </row>
    <row r="25" spans="1:5" x14ac:dyDescent="0.2">
      <c r="A25" s="285">
        <v>53</v>
      </c>
      <c r="B25" s="22">
        <v>1.2</v>
      </c>
      <c r="C25" s="86" t="s">
        <v>1147</v>
      </c>
      <c r="D25" s="75"/>
      <c r="E25" s="76"/>
    </row>
    <row r="26" spans="1:5" x14ac:dyDescent="0.2">
      <c r="A26" s="285">
        <v>53</v>
      </c>
      <c r="B26" s="22">
        <v>1.3</v>
      </c>
      <c r="C26" s="86" t="s">
        <v>1148</v>
      </c>
      <c r="D26" s="75"/>
      <c r="E26" s="76"/>
    </row>
    <row r="27" spans="1:5" x14ac:dyDescent="0.2">
      <c r="A27" s="285">
        <v>53</v>
      </c>
      <c r="B27" s="22">
        <v>1.4</v>
      </c>
      <c r="C27" s="286" t="s">
        <v>1149</v>
      </c>
      <c r="D27" s="75"/>
      <c r="E27" s="76"/>
    </row>
    <row r="28" spans="1:5" x14ac:dyDescent="0.2">
      <c r="A28" s="285">
        <v>53</v>
      </c>
      <c r="B28" s="22">
        <v>1.5</v>
      </c>
      <c r="C28" s="86" t="s">
        <v>1150</v>
      </c>
      <c r="D28" s="75"/>
      <c r="E28" s="76"/>
    </row>
    <row r="29" spans="1:5" x14ac:dyDescent="0.2">
      <c r="A29" s="285">
        <v>53</v>
      </c>
      <c r="B29" s="22">
        <v>1.6</v>
      </c>
      <c r="C29" s="86" t="s">
        <v>1151</v>
      </c>
      <c r="D29" s="75"/>
      <c r="E29" s="76"/>
    </row>
    <row r="30" spans="1:5" x14ac:dyDescent="0.2">
      <c r="A30" s="285">
        <v>53</v>
      </c>
      <c r="B30" s="22">
        <v>1.7</v>
      </c>
      <c r="C30" s="86" t="s">
        <v>1152</v>
      </c>
      <c r="D30" s="75"/>
      <c r="E30" s="76"/>
    </row>
    <row r="31" spans="1:5" x14ac:dyDescent="0.2">
      <c r="A31" s="285">
        <v>53</v>
      </c>
      <c r="B31" s="22">
        <v>1.8</v>
      </c>
      <c r="C31" s="86" t="s">
        <v>1153</v>
      </c>
      <c r="D31" s="75"/>
      <c r="E31" s="76"/>
    </row>
    <row r="32" spans="1:5" x14ac:dyDescent="0.2">
      <c r="A32" s="285">
        <v>53</v>
      </c>
      <c r="B32" s="22">
        <v>1.9</v>
      </c>
      <c r="C32" s="86" t="s">
        <v>1154</v>
      </c>
      <c r="D32" s="75"/>
      <c r="E32" s="76"/>
    </row>
    <row r="33" spans="1:5" x14ac:dyDescent="0.2">
      <c r="A33" s="285">
        <v>53</v>
      </c>
      <c r="B33" s="140">
        <v>1.1000000000000001</v>
      </c>
      <c r="C33" s="86" t="s">
        <v>1140</v>
      </c>
      <c r="D33" s="75"/>
      <c r="E33" s="76"/>
    </row>
    <row r="34" spans="1:5" x14ac:dyDescent="0.2">
      <c r="A34" s="285">
        <v>53</v>
      </c>
      <c r="B34" s="22">
        <v>1.1100000000000001</v>
      </c>
      <c r="C34" s="86" t="s">
        <v>1141</v>
      </c>
      <c r="D34" s="75"/>
      <c r="E34" s="76"/>
    </row>
    <row r="35" spans="1:5" x14ac:dyDescent="0.2">
      <c r="A35" s="285">
        <v>53</v>
      </c>
      <c r="B35" s="140">
        <v>1.1200000000000001</v>
      </c>
      <c r="C35" s="86" t="s">
        <v>1142</v>
      </c>
      <c r="D35" s="75"/>
      <c r="E35" s="76"/>
    </row>
    <row r="36" spans="1:5" x14ac:dyDescent="0.2">
      <c r="A36" s="285">
        <v>53</v>
      </c>
      <c r="B36" s="22">
        <v>1.1299999999999999</v>
      </c>
      <c r="C36" s="86" t="s">
        <v>1143</v>
      </c>
      <c r="D36" s="75"/>
      <c r="E36" s="76"/>
    </row>
    <row r="37" spans="1:5" x14ac:dyDescent="0.2">
      <c r="A37" s="285">
        <v>53</v>
      </c>
      <c r="B37" s="140">
        <v>1.1399999999999999</v>
      </c>
      <c r="C37" s="86" t="s">
        <v>1144</v>
      </c>
      <c r="D37" s="75"/>
      <c r="E37" s="76"/>
    </row>
    <row r="38" spans="1:5" x14ac:dyDescent="0.2">
      <c r="A38" s="461">
        <v>53.2</v>
      </c>
      <c r="B38" s="462"/>
      <c r="C38" s="463" t="s">
        <v>1155</v>
      </c>
      <c r="D38" s="464"/>
      <c r="E38" s="465"/>
    </row>
    <row r="39" spans="1:5" x14ac:dyDescent="0.2">
      <c r="A39" s="285">
        <v>53</v>
      </c>
      <c r="B39" s="22">
        <v>2.1</v>
      </c>
      <c r="C39" s="86" t="s">
        <v>1146</v>
      </c>
      <c r="D39" s="75"/>
      <c r="E39" s="76"/>
    </row>
    <row r="40" spans="1:5" x14ac:dyDescent="0.2">
      <c r="A40" s="285">
        <v>53</v>
      </c>
      <c r="B40" s="22">
        <v>2.2000000000000002</v>
      </c>
      <c r="C40" s="86" t="s">
        <v>1156</v>
      </c>
      <c r="D40" s="75"/>
      <c r="E40" s="76"/>
    </row>
    <row r="41" spans="1:5" x14ac:dyDescent="0.2">
      <c r="A41" s="285">
        <v>53</v>
      </c>
      <c r="B41" s="22">
        <v>2.2999999999999998</v>
      </c>
      <c r="C41" s="86" t="s">
        <v>1157</v>
      </c>
      <c r="D41" s="75"/>
      <c r="E41" s="76"/>
    </row>
    <row r="42" spans="1:5" x14ac:dyDescent="0.2">
      <c r="A42" s="285">
        <v>53</v>
      </c>
      <c r="B42" s="22">
        <v>2.4</v>
      </c>
      <c r="C42" s="86" t="s">
        <v>1149</v>
      </c>
      <c r="D42" s="75"/>
      <c r="E42" s="76"/>
    </row>
    <row r="43" spans="1:5" x14ac:dyDescent="0.2">
      <c r="A43" s="285">
        <v>53</v>
      </c>
      <c r="B43" s="22">
        <v>2.5</v>
      </c>
      <c r="C43" s="86" t="s">
        <v>1158</v>
      </c>
      <c r="D43" s="75"/>
      <c r="E43" s="76"/>
    </row>
    <row r="44" spans="1:5" x14ac:dyDescent="0.2">
      <c r="A44" s="285">
        <v>53</v>
      </c>
      <c r="B44" s="22">
        <v>2.6</v>
      </c>
      <c r="C44" s="86" t="s">
        <v>1151</v>
      </c>
      <c r="D44" s="75"/>
      <c r="E44" s="76"/>
    </row>
    <row r="45" spans="1:5" x14ac:dyDescent="0.2">
      <c r="A45" s="285">
        <v>53</v>
      </c>
      <c r="B45" s="22">
        <v>2.7</v>
      </c>
      <c r="C45" s="86" t="s">
        <v>1152</v>
      </c>
      <c r="D45" s="75"/>
      <c r="E45" s="76"/>
    </row>
    <row r="46" spans="1:5" x14ac:dyDescent="0.2">
      <c r="A46" s="285">
        <v>53</v>
      </c>
      <c r="B46" s="22">
        <v>2.8</v>
      </c>
      <c r="C46" s="86" t="s">
        <v>1153</v>
      </c>
      <c r="D46" s="75"/>
      <c r="E46" s="76"/>
    </row>
    <row r="47" spans="1:5" x14ac:dyDescent="0.2">
      <c r="A47" s="285">
        <v>53</v>
      </c>
      <c r="B47" s="22">
        <v>2.9</v>
      </c>
      <c r="C47" s="86" t="s">
        <v>1154</v>
      </c>
      <c r="D47" s="75"/>
      <c r="E47" s="76"/>
    </row>
    <row r="48" spans="1:5" x14ac:dyDescent="0.2">
      <c r="A48" s="285">
        <v>53</v>
      </c>
      <c r="B48" s="140">
        <v>2.1</v>
      </c>
      <c r="C48" s="86" t="s">
        <v>1140</v>
      </c>
      <c r="D48" s="75"/>
      <c r="E48" s="76"/>
    </row>
    <row r="49" spans="1:5" x14ac:dyDescent="0.2">
      <c r="A49" s="285">
        <v>53</v>
      </c>
      <c r="B49" s="22">
        <v>2.11</v>
      </c>
      <c r="C49" s="86" t="s">
        <v>1141</v>
      </c>
      <c r="D49" s="75"/>
      <c r="E49" s="76"/>
    </row>
    <row r="50" spans="1:5" x14ac:dyDescent="0.2">
      <c r="A50" s="285">
        <v>53</v>
      </c>
      <c r="B50" s="22">
        <v>2.12</v>
      </c>
      <c r="C50" s="86" t="s">
        <v>1142</v>
      </c>
      <c r="D50" s="75"/>
      <c r="E50" s="76"/>
    </row>
    <row r="51" spans="1:5" x14ac:dyDescent="0.2">
      <c r="A51" s="285">
        <v>53</v>
      </c>
      <c r="B51" s="22">
        <v>2.13</v>
      </c>
      <c r="C51" s="86" t="s">
        <v>1143</v>
      </c>
      <c r="D51" s="75"/>
      <c r="E51" s="76"/>
    </row>
    <row r="52" spans="1:5" x14ac:dyDescent="0.2">
      <c r="A52" s="285">
        <v>53</v>
      </c>
      <c r="B52" s="22">
        <v>2.14</v>
      </c>
      <c r="C52" s="86" t="s">
        <v>1144</v>
      </c>
      <c r="D52" s="75"/>
      <c r="E52" s="76"/>
    </row>
    <row r="53" spans="1:5" s="43" customFormat="1" ht="19.5" customHeight="1" x14ac:dyDescent="0.2">
      <c r="A53" s="447"/>
      <c r="B53" s="448"/>
      <c r="C53" s="303" t="s">
        <v>1194</v>
      </c>
      <c r="D53" s="455"/>
      <c r="E53" s="456"/>
    </row>
  </sheetData>
  <mergeCells count="24">
    <mergeCell ref="A8:B8"/>
    <mergeCell ref="D8:E8"/>
    <mergeCell ref="A38:B38"/>
    <mergeCell ref="C38:E38"/>
    <mergeCell ref="A10:B10"/>
    <mergeCell ref="C10:E10"/>
    <mergeCell ref="A23:B23"/>
    <mergeCell ref="C23:E23"/>
    <mergeCell ref="A53:B53"/>
    <mergeCell ref="D53:E53"/>
    <mergeCell ref="A1:B1"/>
    <mergeCell ref="D2:E2"/>
    <mergeCell ref="A3:B3"/>
    <mergeCell ref="D3:E3"/>
    <mergeCell ref="A9:B9"/>
    <mergeCell ref="D9:E9"/>
    <mergeCell ref="A4:B4"/>
    <mergeCell ref="D4:E4"/>
    <mergeCell ref="A5:B5"/>
    <mergeCell ref="D5:E5"/>
    <mergeCell ref="A6:B6"/>
    <mergeCell ref="D6:E6"/>
    <mergeCell ref="A7:B7"/>
    <mergeCell ref="D7: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D19" sqref="D19"/>
    </sheetView>
  </sheetViews>
  <sheetFormatPr defaultRowHeight="14.25" x14ac:dyDescent="0.2"/>
  <cols>
    <col min="1" max="2" width="9.140625" style="11"/>
    <col min="3" max="3" width="51.85546875" style="11" customWidth="1"/>
    <col min="4" max="5" width="21.85546875" style="11" customWidth="1"/>
    <col min="6" max="16384" width="9.140625" style="11"/>
  </cols>
  <sheetData>
    <row r="1" spans="1:5" ht="25.5" x14ac:dyDescent="0.2">
      <c r="A1" s="360" t="s">
        <v>7</v>
      </c>
      <c r="B1" s="361"/>
      <c r="C1" s="79" t="s">
        <v>8</v>
      </c>
      <c r="D1" s="16" t="s">
        <v>19</v>
      </c>
      <c r="E1" s="16" t="s">
        <v>20</v>
      </c>
    </row>
    <row r="2" spans="1:5" ht="31.5" x14ac:dyDescent="0.2">
      <c r="A2" s="65" t="s">
        <v>444</v>
      </c>
      <c r="B2" s="18" t="s">
        <v>1182</v>
      </c>
      <c r="C2" s="60" t="s">
        <v>59</v>
      </c>
      <c r="D2" s="368"/>
      <c r="E2" s="369"/>
    </row>
    <row r="3" spans="1:5" x14ac:dyDescent="0.2">
      <c r="A3" s="370"/>
      <c r="B3" s="371"/>
      <c r="C3" s="30" t="s">
        <v>48</v>
      </c>
      <c r="D3" s="344">
        <v>800</v>
      </c>
      <c r="E3" s="345"/>
    </row>
    <row r="4" spans="1:5" x14ac:dyDescent="0.2">
      <c r="A4" s="370"/>
      <c r="B4" s="371"/>
      <c r="C4" s="30" t="s">
        <v>16</v>
      </c>
      <c r="D4" s="346">
        <v>0</v>
      </c>
      <c r="E4" s="347"/>
    </row>
    <row r="5" spans="1:5" x14ac:dyDescent="0.2">
      <c r="A5" s="370"/>
      <c r="B5" s="371"/>
      <c r="C5" s="30" t="s">
        <v>14</v>
      </c>
      <c r="D5" s="332"/>
      <c r="E5" s="333"/>
    </row>
    <row r="6" spans="1:5" x14ac:dyDescent="0.2">
      <c r="A6" s="370"/>
      <c r="B6" s="371"/>
      <c r="C6" s="30" t="s">
        <v>15</v>
      </c>
      <c r="D6" s="332"/>
      <c r="E6" s="333"/>
    </row>
    <row r="7" spans="1:5" x14ac:dyDescent="0.2">
      <c r="A7" s="34"/>
      <c r="B7" s="35"/>
      <c r="C7" s="352" t="s">
        <v>13</v>
      </c>
      <c r="D7" s="353"/>
      <c r="E7" s="354"/>
    </row>
    <row r="8" spans="1:5" x14ac:dyDescent="0.2">
      <c r="A8" s="48" t="s">
        <v>444</v>
      </c>
      <c r="B8" s="22" t="s">
        <v>422</v>
      </c>
      <c r="C8" s="67" t="s">
        <v>489</v>
      </c>
      <c r="D8" s="68"/>
      <c r="E8" s="25"/>
    </row>
    <row r="9" spans="1:5" x14ac:dyDescent="0.2">
      <c r="A9" s="48" t="s">
        <v>444</v>
      </c>
      <c r="B9" s="22" t="s">
        <v>430</v>
      </c>
      <c r="C9" s="67" t="s">
        <v>492</v>
      </c>
      <c r="D9" s="68"/>
      <c r="E9" s="25"/>
    </row>
    <row r="10" spans="1:5" x14ac:dyDescent="0.2">
      <c r="A10" s="48" t="s">
        <v>444</v>
      </c>
      <c r="B10" s="22" t="s">
        <v>431</v>
      </c>
      <c r="C10" s="67" t="s">
        <v>490</v>
      </c>
      <c r="D10" s="68"/>
      <c r="E10" s="25"/>
    </row>
    <row r="11" spans="1:5" ht="25.5" x14ac:dyDescent="0.2">
      <c r="A11" s="48" t="s">
        <v>444</v>
      </c>
      <c r="B11" s="22" t="s">
        <v>423</v>
      </c>
      <c r="C11" s="67" t="s">
        <v>491</v>
      </c>
      <c r="D11" s="68"/>
      <c r="E11" s="25"/>
    </row>
    <row r="12" spans="1:5" x14ac:dyDescent="0.2">
      <c r="A12" s="374"/>
      <c r="B12" s="375"/>
      <c r="C12" s="33" t="str">
        <f>CONCATENATE("Vērtējamā cena par ",A2," pozīciju kopā bez PVN, EUR:")</f>
        <v>Vērtējamā cena par 5. pozīciju kopā bez PVN, EUR:</v>
      </c>
      <c r="D12" s="355">
        <f>D3*D4</f>
        <v>0</v>
      </c>
      <c r="E12" s="356"/>
    </row>
  </sheetData>
  <mergeCells count="13">
    <mergeCell ref="C7:E7"/>
    <mergeCell ref="D12:E12"/>
    <mergeCell ref="A1:B1"/>
    <mergeCell ref="D2:E2"/>
    <mergeCell ref="D3:E3"/>
    <mergeCell ref="A4:B4"/>
    <mergeCell ref="D4:E4"/>
    <mergeCell ref="A12:B12"/>
    <mergeCell ref="A3:B3"/>
    <mergeCell ref="A5:B5"/>
    <mergeCell ref="D5:E5"/>
    <mergeCell ref="A6:B6"/>
    <mergeCell ref="D6: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21" sqref="D21"/>
    </sheetView>
  </sheetViews>
  <sheetFormatPr defaultRowHeight="15" x14ac:dyDescent="0.25"/>
  <cols>
    <col min="1" max="2" width="9.140625" style="1"/>
    <col min="3" max="3" width="53.5703125" style="1" customWidth="1"/>
    <col min="4" max="5" width="19.7109375" style="1" customWidth="1"/>
    <col min="6" max="16384" width="9.140625" style="1"/>
  </cols>
  <sheetData>
    <row r="1" spans="1:5" ht="38.25" x14ac:dyDescent="0.25">
      <c r="A1" s="360" t="s">
        <v>7</v>
      </c>
      <c r="B1" s="361"/>
      <c r="C1" s="79" t="s">
        <v>8</v>
      </c>
      <c r="D1" s="16" t="s">
        <v>19</v>
      </c>
      <c r="E1" s="16" t="s">
        <v>20</v>
      </c>
    </row>
    <row r="2" spans="1:5" x14ac:dyDescent="0.25">
      <c r="A2" s="44" t="s">
        <v>446</v>
      </c>
      <c r="B2" s="45" t="s">
        <v>1182</v>
      </c>
      <c r="C2" s="110" t="s">
        <v>60</v>
      </c>
      <c r="D2" s="368"/>
      <c r="E2" s="369"/>
    </row>
    <row r="3" spans="1:5" x14ac:dyDescent="0.25">
      <c r="A3" s="370"/>
      <c r="B3" s="371"/>
      <c r="C3" s="30" t="s">
        <v>48</v>
      </c>
      <c r="D3" s="344">
        <v>60</v>
      </c>
      <c r="E3" s="345"/>
    </row>
    <row r="4" spans="1:5" x14ac:dyDescent="0.25">
      <c r="A4" s="370"/>
      <c r="B4" s="371"/>
      <c r="C4" s="30" t="s">
        <v>16</v>
      </c>
      <c r="D4" s="346">
        <v>0</v>
      </c>
      <c r="E4" s="347"/>
    </row>
    <row r="5" spans="1:5" x14ac:dyDescent="0.25">
      <c r="A5" s="370"/>
      <c r="B5" s="371"/>
      <c r="C5" s="30" t="s">
        <v>14</v>
      </c>
      <c r="D5" s="332"/>
      <c r="E5" s="333"/>
    </row>
    <row r="6" spans="1:5" x14ac:dyDescent="0.25">
      <c r="A6" s="370"/>
      <c r="B6" s="371"/>
      <c r="C6" s="30" t="s">
        <v>15</v>
      </c>
      <c r="D6" s="332"/>
      <c r="E6" s="333"/>
    </row>
    <row r="7" spans="1:5" x14ac:dyDescent="0.25">
      <c r="A7" s="34"/>
      <c r="B7" s="35"/>
      <c r="C7" s="352" t="s">
        <v>13</v>
      </c>
      <c r="D7" s="353"/>
      <c r="E7" s="354"/>
    </row>
    <row r="8" spans="1:5" x14ac:dyDescent="0.25">
      <c r="A8" s="48" t="s">
        <v>446</v>
      </c>
      <c r="B8" s="22" t="s">
        <v>422</v>
      </c>
      <c r="C8" s="67" t="s">
        <v>60</v>
      </c>
      <c r="D8" s="24"/>
      <c r="E8" s="25"/>
    </row>
    <row r="9" spans="1:5" x14ac:dyDescent="0.25">
      <c r="A9" s="48" t="s">
        <v>446</v>
      </c>
      <c r="B9" s="22" t="s">
        <v>430</v>
      </c>
      <c r="C9" s="67" t="s">
        <v>454</v>
      </c>
      <c r="D9" s="24"/>
      <c r="E9" s="25"/>
    </row>
    <row r="10" spans="1:5" x14ac:dyDescent="0.25">
      <c r="A10" s="48" t="s">
        <v>446</v>
      </c>
      <c r="B10" s="22" t="s">
        <v>431</v>
      </c>
      <c r="C10" s="74" t="s">
        <v>455</v>
      </c>
      <c r="D10" s="24"/>
      <c r="E10" s="25"/>
    </row>
    <row r="11" spans="1:5" x14ac:dyDescent="0.25">
      <c r="A11" s="48" t="s">
        <v>446</v>
      </c>
      <c r="B11" s="22" t="s">
        <v>423</v>
      </c>
      <c r="C11" s="67" t="s">
        <v>842</v>
      </c>
      <c r="D11" s="24"/>
      <c r="E11" s="25"/>
    </row>
    <row r="12" spans="1:5" x14ac:dyDescent="0.25">
      <c r="A12" s="48" t="s">
        <v>446</v>
      </c>
      <c r="B12" s="22" t="s">
        <v>424</v>
      </c>
      <c r="C12" s="67" t="s">
        <v>456</v>
      </c>
      <c r="D12" s="24"/>
      <c r="E12" s="25"/>
    </row>
    <row r="13" spans="1:5" x14ac:dyDescent="0.25">
      <c r="A13" s="48" t="s">
        <v>446</v>
      </c>
      <c r="B13" s="22" t="s">
        <v>425</v>
      </c>
      <c r="C13" s="77" t="s">
        <v>457</v>
      </c>
      <c r="D13" s="24"/>
      <c r="E13" s="25"/>
    </row>
    <row r="14" spans="1:5" x14ac:dyDescent="0.25">
      <c r="A14" s="34"/>
      <c r="B14" s="35"/>
      <c r="C14" s="33" t="str">
        <f>CONCATENATE("Vērtējamā cena par ",A2," pozīciju kopā bez PVN, EUR:")</f>
        <v>Vērtējamā cena par 6. pozīciju kopā bez PVN, EUR:</v>
      </c>
      <c r="D14" s="348"/>
      <c r="E14" s="349"/>
    </row>
  </sheetData>
  <mergeCells count="12">
    <mergeCell ref="D14:E14"/>
    <mergeCell ref="A5:B5"/>
    <mergeCell ref="D5:E5"/>
    <mergeCell ref="A6:B6"/>
    <mergeCell ref="D6:E6"/>
    <mergeCell ref="C7:E7"/>
    <mergeCell ref="A1:B1"/>
    <mergeCell ref="D2:E2"/>
    <mergeCell ref="A3:B3"/>
    <mergeCell ref="D3:E3"/>
    <mergeCell ref="A4:B4"/>
    <mergeCell ref="D4: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22" sqref="D22"/>
    </sheetView>
  </sheetViews>
  <sheetFormatPr defaultRowHeight="15" x14ac:dyDescent="0.25"/>
  <cols>
    <col min="1" max="2" width="9.140625" style="1"/>
    <col min="3" max="3" width="45.85546875" style="1" customWidth="1"/>
    <col min="4" max="5" width="21.7109375" style="1" customWidth="1"/>
    <col min="6" max="16384" width="9.140625" style="1"/>
  </cols>
  <sheetData>
    <row r="1" spans="1:5" ht="25.5" x14ac:dyDescent="0.25">
      <c r="A1" s="365" t="s">
        <v>7</v>
      </c>
      <c r="B1" s="365"/>
      <c r="C1" s="79" t="s">
        <v>8</v>
      </c>
      <c r="D1" s="16" t="s">
        <v>19</v>
      </c>
      <c r="E1" s="16" t="s">
        <v>20</v>
      </c>
    </row>
    <row r="2" spans="1:5" x14ac:dyDescent="0.25">
      <c r="A2" s="150" t="s">
        <v>448</v>
      </c>
      <c r="B2" s="138" t="s">
        <v>1182</v>
      </c>
      <c r="C2" s="156" t="s">
        <v>61</v>
      </c>
      <c r="D2" s="366"/>
      <c r="E2" s="366"/>
    </row>
    <row r="3" spans="1:5" x14ac:dyDescent="0.25">
      <c r="A3" s="376"/>
      <c r="B3" s="376"/>
      <c r="C3" s="157" t="s">
        <v>48</v>
      </c>
      <c r="D3" s="377">
        <v>1200</v>
      </c>
      <c r="E3" s="377"/>
    </row>
    <row r="4" spans="1:5" x14ac:dyDescent="0.25">
      <c r="A4" s="376"/>
      <c r="B4" s="376"/>
      <c r="C4" s="157" t="s">
        <v>14</v>
      </c>
      <c r="D4" s="378"/>
      <c r="E4" s="378"/>
    </row>
    <row r="5" spans="1:5" x14ac:dyDescent="0.25">
      <c r="A5" s="376"/>
      <c r="B5" s="376"/>
      <c r="C5" s="157" t="s">
        <v>15</v>
      </c>
      <c r="D5" s="378"/>
      <c r="E5" s="378"/>
    </row>
    <row r="6" spans="1:5" x14ac:dyDescent="0.25">
      <c r="A6" s="137"/>
      <c r="B6" s="137"/>
      <c r="C6" s="367" t="s">
        <v>13</v>
      </c>
      <c r="D6" s="367"/>
      <c r="E6" s="367"/>
    </row>
    <row r="7" spans="1:5" x14ac:dyDescent="0.25">
      <c r="A7" s="158" t="s">
        <v>448</v>
      </c>
      <c r="B7" s="153" t="s">
        <v>422</v>
      </c>
      <c r="C7" s="67" t="s">
        <v>639</v>
      </c>
      <c r="D7" s="68"/>
      <c r="E7" s="25"/>
    </row>
    <row r="8" spans="1:5" ht="25.5" x14ac:dyDescent="0.25">
      <c r="A8" s="158" t="s">
        <v>448</v>
      </c>
      <c r="B8" s="153" t="s">
        <v>430</v>
      </c>
      <c r="C8" s="67" t="s">
        <v>1165</v>
      </c>
      <c r="D8" s="68"/>
      <c r="E8" s="25"/>
    </row>
    <row r="9" spans="1:5" x14ac:dyDescent="0.25">
      <c r="A9" s="158" t="s">
        <v>448</v>
      </c>
      <c r="B9" s="153" t="s">
        <v>431</v>
      </c>
      <c r="C9" s="67" t="s">
        <v>388</v>
      </c>
      <c r="D9" s="68"/>
      <c r="E9" s="25"/>
    </row>
    <row r="10" spans="1:5" x14ac:dyDescent="0.25">
      <c r="A10" s="158" t="s">
        <v>448</v>
      </c>
      <c r="B10" s="153" t="s">
        <v>423</v>
      </c>
      <c r="C10" s="67" t="s">
        <v>640</v>
      </c>
      <c r="D10" s="68"/>
      <c r="E10" s="25"/>
    </row>
    <row r="11" spans="1:5" ht="30" customHeight="1" x14ac:dyDescent="0.25">
      <c r="A11" s="137"/>
      <c r="B11" s="137"/>
      <c r="C11" s="66" t="s">
        <v>57</v>
      </c>
      <c r="D11" s="55" t="s">
        <v>48</v>
      </c>
      <c r="E11" s="55" t="s">
        <v>16</v>
      </c>
    </row>
    <row r="12" spans="1:5" x14ac:dyDescent="0.25">
      <c r="A12" s="158" t="s">
        <v>448</v>
      </c>
      <c r="B12" s="153">
        <v>5</v>
      </c>
      <c r="C12" s="67" t="s">
        <v>1167</v>
      </c>
      <c r="D12" s="24">
        <v>200</v>
      </c>
      <c r="E12" s="25"/>
    </row>
    <row r="13" spans="1:5" x14ac:dyDescent="0.25">
      <c r="A13" s="158" t="s">
        <v>448</v>
      </c>
      <c r="B13" s="153">
        <v>6</v>
      </c>
      <c r="C13" s="67" t="s">
        <v>1166</v>
      </c>
      <c r="D13" s="24">
        <v>1000</v>
      </c>
      <c r="E13" s="25"/>
    </row>
    <row r="14" spans="1:5" x14ac:dyDescent="0.25">
      <c r="A14" s="137"/>
      <c r="B14" s="137"/>
      <c r="C14" s="33" t="str">
        <f>CONCATENATE("Vērtējamā cena par ",A2," pozīcija kopā bez PVN, EUR:")</f>
        <v>Vērtējamā cena par 7. pozīcija kopā bez PVN, EUR:</v>
      </c>
      <c r="D14" s="355"/>
      <c r="E14" s="356"/>
    </row>
  </sheetData>
  <mergeCells count="10">
    <mergeCell ref="A1:B1"/>
    <mergeCell ref="D2:E2"/>
    <mergeCell ref="A3:B3"/>
    <mergeCell ref="D3:E3"/>
    <mergeCell ref="D14:E14"/>
    <mergeCell ref="A4:B4"/>
    <mergeCell ref="D4:E4"/>
    <mergeCell ref="A5:B5"/>
    <mergeCell ref="D5:E5"/>
    <mergeCell ref="C6:E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F25" sqref="F25"/>
    </sheetView>
  </sheetViews>
  <sheetFormatPr defaultRowHeight="15" x14ac:dyDescent="0.25"/>
  <cols>
    <col min="1" max="2" width="9.140625" style="1"/>
    <col min="3" max="3" width="51.28515625" style="1" customWidth="1"/>
    <col min="4" max="5" width="15.28515625" style="1" customWidth="1"/>
    <col min="6" max="16384" width="9.140625" style="1"/>
  </cols>
  <sheetData>
    <row r="1" spans="1:5" ht="38.25" x14ac:dyDescent="0.25">
      <c r="A1" s="360" t="s">
        <v>7</v>
      </c>
      <c r="B1" s="361"/>
      <c r="C1" s="15" t="s">
        <v>8</v>
      </c>
      <c r="D1" s="16" t="s">
        <v>19</v>
      </c>
      <c r="E1" s="16" t="s">
        <v>20</v>
      </c>
    </row>
    <row r="2" spans="1:5" x14ac:dyDescent="0.25">
      <c r="A2" s="44" t="s">
        <v>449</v>
      </c>
      <c r="B2" s="45" t="s">
        <v>1182</v>
      </c>
      <c r="C2" s="110" t="s">
        <v>63</v>
      </c>
      <c r="D2" s="368"/>
      <c r="E2" s="369"/>
    </row>
    <row r="3" spans="1:5" x14ac:dyDescent="0.25">
      <c r="A3" s="370"/>
      <c r="B3" s="371"/>
      <c r="C3" s="30" t="s">
        <v>48</v>
      </c>
      <c r="D3" s="344">
        <v>100</v>
      </c>
      <c r="E3" s="345"/>
    </row>
    <row r="4" spans="1:5" x14ac:dyDescent="0.25">
      <c r="A4" s="370"/>
      <c r="B4" s="371"/>
      <c r="C4" s="30" t="s">
        <v>547</v>
      </c>
      <c r="D4" s="346">
        <v>0</v>
      </c>
      <c r="E4" s="347"/>
    </row>
    <row r="5" spans="1:5" x14ac:dyDescent="0.25">
      <c r="A5" s="370"/>
      <c r="B5" s="371"/>
      <c r="C5" s="30" t="s">
        <v>14</v>
      </c>
      <c r="D5" s="332"/>
      <c r="E5" s="333"/>
    </row>
    <row r="6" spans="1:5" x14ac:dyDescent="0.25">
      <c r="A6" s="370"/>
      <c r="B6" s="371"/>
      <c r="C6" s="30" t="s">
        <v>15</v>
      </c>
      <c r="D6" s="332"/>
      <c r="E6" s="333"/>
    </row>
    <row r="7" spans="1:5" x14ac:dyDescent="0.25">
      <c r="A7" s="34"/>
      <c r="B7" s="35"/>
      <c r="C7" s="352" t="s">
        <v>13</v>
      </c>
      <c r="D7" s="353"/>
      <c r="E7" s="354"/>
    </row>
    <row r="8" spans="1:5" x14ac:dyDescent="0.25">
      <c r="A8" s="120" t="s">
        <v>449</v>
      </c>
      <c r="B8" s="22" t="s">
        <v>422</v>
      </c>
      <c r="C8" s="67" t="s">
        <v>64</v>
      </c>
      <c r="D8" s="24"/>
      <c r="E8" s="25"/>
    </row>
    <row r="9" spans="1:5" x14ac:dyDescent="0.25">
      <c r="A9" s="120" t="s">
        <v>449</v>
      </c>
      <c r="B9" s="22" t="s">
        <v>430</v>
      </c>
      <c r="C9" s="67" t="s">
        <v>65</v>
      </c>
      <c r="D9" s="24"/>
      <c r="E9" s="25"/>
    </row>
    <row r="10" spans="1:5" x14ac:dyDescent="0.25">
      <c r="A10" s="120" t="s">
        <v>449</v>
      </c>
      <c r="B10" s="22" t="s">
        <v>431</v>
      </c>
      <c r="C10" s="67" t="s">
        <v>549</v>
      </c>
      <c r="D10" s="24"/>
      <c r="E10" s="25"/>
    </row>
    <row r="11" spans="1:5" x14ac:dyDescent="0.25">
      <c r="A11" s="120" t="s">
        <v>449</v>
      </c>
      <c r="B11" s="22" t="s">
        <v>423</v>
      </c>
      <c r="C11" s="67" t="s">
        <v>462</v>
      </c>
      <c r="D11" s="24"/>
      <c r="E11" s="25"/>
    </row>
    <row r="12" spans="1:5" x14ac:dyDescent="0.25">
      <c r="A12" s="120" t="s">
        <v>449</v>
      </c>
      <c r="B12" s="22" t="s">
        <v>424</v>
      </c>
      <c r="C12" s="67" t="s">
        <v>548</v>
      </c>
      <c r="D12" s="24"/>
      <c r="E12" s="25"/>
    </row>
    <row r="13" spans="1:5" x14ac:dyDescent="0.25">
      <c r="A13" s="120" t="s">
        <v>449</v>
      </c>
      <c r="B13" s="22" t="s">
        <v>425</v>
      </c>
      <c r="C13" s="67" t="s">
        <v>551</v>
      </c>
      <c r="D13" s="24"/>
      <c r="E13" s="25"/>
    </row>
    <row r="14" spans="1:5" x14ac:dyDescent="0.25">
      <c r="A14" s="120" t="s">
        <v>449</v>
      </c>
      <c r="B14" s="22" t="s">
        <v>426</v>
      </c>
      <c r="C14" s="67" t="s">
        <v>553</v>
      </c>
      <c r="D14" s="24"/>
      <c r="E14" s="25"/>
    </row>
    <row r="15" spans="1:5" x14ac:dyDescent="0.25">
      <c r="A15" s="120" t="s">
        <v>449</v>
      </c>
      <c r="B15" s="22" t="s">
        <v>427</v>
      </c>
      <c r="C15" s="67" t="s">
        <v>554</v>
      </c>
      <c r="D15" s="52"/>
      <c r="E15" s="25"/>
    </row>
    <row r="16" spans="1:5" x14ac:dyDescent="0.25">
      <c r="A16" s="120" t="s">
        <v>449</v>
      </c>
      <c r="B16" s="22" t="s">
        <v>428</v>
      </c>
      <c r="C16" s="67" t="s">
        <v>552</v>
      </c>
      <c r="D16" s="52"/>
      <c r="E16" s="25"/>
    </row>
    <row r="17" spans="1:5" ht="38.25" x14ac:dyDescent="0.25">
      <c r="A17" s="120" t="s">
        <v>449</v>
      </c>
      <c r="B17" s="22" t="s">
        <v>433</v>
      </c>
      <c r="C17" s="67" t="s">
        <v>546</v>
      </c>
      <c r="D17" s="121"/>
      <c r="E17" s="49"/>
    </row>
    <row r="18" spans="1:5" x14ac:dyDescent="0.25">
      <c r="A18" s="34"/>
      <c r="B18" s="35"/>
      <c r="C18" s="33" t="str">
        <f>CONCATENATE("Vērtējamā cena par ",A2," pozīciju kopā bez PVN, EUR:")</f>
        <v>Vērtējamā cena par 8. pozīciju kopā bez PVN, EUR:</v>
      </c>
      <c r="D18" s="348">
        <f>D3*D4</f>
        <v>0</v>
      </c>
      <c r="E18" s="349"/>
    </row>
  </sheetData>
  <mergeCells count="12">
    <mergeCell ref="D18:E18"/>
    <mergeCell ref="A5:B5"/>
    <mergeCell ref="D5:E5"/>
    <mergeCell ref="A6:B6"/>
    <mergeCell ref="D6:E6"/>
    <mergeCell ref="C7:E7"/>
    <mergeCell ref="A1:B1"/>
    <mergeCell ref="D2:E2"/>
    <mergeCell ref="A3:B3"/>
    <mergeCell ref="D3:E3"/>
    <mergeCell ref="A4:B4"/>
    <mergeCell ref="D4: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saturs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2019-08-20T08:41:50Z</dcterms:modified>
</cp:coreProperties>
</file>