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fs-02\iepirkumu_dala\Iepirkumi 2023.gads\Iepirkumi\Andrejs\9_2023_Reprezentatīvo apstādījumu izveidošana\"/>
    </mc:Choice>
  </mc:AlternateContent>
  <xr:revisionPtr revIDLastSave="0" documentId="13_ncr:1_{D484B8E5-E442-4FAE-AA17-3F49E4D42C39}" xr6:coauthVersionLast="45" xr6:coauthVersionMax="45" xr10:uidLastSave="{00000000-0000-0000-0000-000000000000}"/>
  <bookViews>
    <workbookView xWindow="-120" yWindow="-120" windowWidth="29040" windowHeight="15840" firstSheet="4" activeTab="5" xr2:uid="{00000000-000D-0000-FFFF-FFFF00000000}"/>
  </bookViews>
  <sheets>
    <sheet name="Strūklaka_LAKSTAUGI" sheetId="1" r:id="rId1"/>
    <sheet name="STRŪKLAKA_KOKAUGI" sheetId="2" r:id="rId2"/>
    <sheet name="Veicamo darbu sar._STRUKLAKA" sheetId="3" r:id="rId3"/>
    <sheet name="P.Stradins_KOKAUGI" sheetId="4" r:id="rId4"/>
    <sheet name="P.Stradins_LAKSTAUGI" sheetId="5" r:id="rId5"/>
    <sheet name="Veicamo darbu sar._P.Stradins" sheetId="6" r:id="rId6"/>
    <sheet name="Moduli_KOKAUGI" sheetId="10" r:id="rId7"/>
    <sheet name="Moduli_LAKSTAUGI" sheetId="9" r:id="rId8"/>
    <sheet name="Veicamo darbu sar._Moduļi" sheetId="8" r:id="rId9"/>
  </sheets>
  <definedNames>
    <definedName name="_Hlk62139564" localSheetId="2">'Veicamo darbu sar._STRUKLAKA'!#REF!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8" l="1"/>
  <c r="A10" i="6" l="1"/>
  <c r="A11" i="6" s="1"/>
  <c r="A12" i="6" s="1"/>
  <c r="A13" i="6" s="1"/>
  <c r="A14" i="6" s="1"/>
  <c r="A15" i="6" s="1"/>
  <c r="N44" i="5" l="1"/>
  <c r="O43" i="5"/>
  <c r="O44" i="5" s="1"/>
  <c r="O42" i="5"/>
  <c r="P42" i="5" s="1"/>
  <c r="O41" i="5"/>
  <c r="P41" i="5" s="1"/>
  <c r="O40" i="5"/>
  <c r="P40" i="5" s="1"/>
  <c r="O39" i="5"/>
  <c r="P39" i="5" s="1"/>
  <c r="N37" i="5"/>
  <c r="N45" i="5" s="1"/>
  <c r="O36" i="5"/>
  <c r="P36" i="5" s="1"/>
  <c r="O35" i="5"/>
  <c r="P35" i="5" s="1"/>
  <c r="O34" i="5"/>
  <c r="P34" i="5" s="1"/>
  <c r="O33" i="5"/>
  <c r="P33" i="5" s="1"/>
  <c r="O32" i="5"/>
  <c r="P32" i="5" s="1"/>
  <c r="O31" i="5"/>
  <c r="P31" i="5" s="1"/>
  <c r="O30" i="5"/>
  <c r="P30" i="5" s="1"/>
  <c r="O29" i="5"/>
  <c r="P29" i="5" s="1"/>
  <c r="O28" i="5"/>
  <c r="H6" i="10"/>
  <c r="H5" i="10"/>
  <c r="H7" i="10" s="1"/>
  <c r="N66" i="9"/>
  <c r="O65" i="9"/>
  <c r="O64" i="9"/>
  <c r="O66" i="9" s="1"/>
  <c r="N56" i="9"/>
  <c r="O55" i="9"/>
  <c r="O54" i="9"/>
  <c r="O53" i="9"/>
  <c r="O56" i="9" s="1"/>
  <c r="N44" i="9"/>
  <c r="O43" i="9"/>
  <c r="P43" i="9" s="1"/>
  <c r="O42" i="9"/>
  <c r="P42" i="9" s="1"/>
  <c r="O41" i="9"/>
  <c r="P41" i="9" s="1"/>
  <c r="O40" i="9"/>
  <c r="P40" i="9" s="1"/>
  <c r="O39" i="9"/>
  <c r="N37" i="9"/>
  <c r="P36" i="9"/>
  <c r="O36" i="9"/>
  <c r="O35" i="9"/>
  <c r="P35" i="9" s="1"/>
  <c r="P34" i="9"/>
  <c r="O34" i="9"/>
  <c r="O33" i="9"/>
  <c r="P33" i="9" s="1"/>
  <c r="P32" i="9"/>
  <c r="O32" i="9"/>
  <c r="P22" i="9"/>
  <c r="O22" i="9"/>
  <c r="N20" i="9"/>
  <c r="O19" i="9"/>
  <c r="P19" i="9" s="1"/>
  <c r="O18" i="9"/>
  <c r="P18" i="9" s="1"/>
  <c r="O17" i="9"/>
  <c r="P17" i="9" s="1"/>
  <c r="O16" i="9"/>
  <c r="O20" i="9" s="1"/>
  <c r="P20" i="9" s="1"/>
  <c r="N14" i="9"/>
  <c r="O13" i="9"/>
  <c r="P13" i="9" s="1"/>
  <c r="O12" i="9"/>
  <c r="P12" i="9" s="1"/>
  <c r="O11" i="9"/>
  <c r="P11" i="9" s="1"/>
  <c r="O10" i="9"/>
  <c r="P10" i="9" s="1"/>
  <c r="O9" i="9"/>
  <c r="P9" i="9" s="1"/>
  <c r="O8" i="9"/>
  <c r="P8" i="9" s="1"/>
  <c r="O7" i="9"/>
  <c r="O14" i="9" s="1"/>
  <c r="O24" i="9" s="1"/>
  <c r="G14" i="8"/>
  <c r="D12" i="6"/>
  <c r="D9" i="6"/>
  <c r="D8" i="6"/>
  <c r="N21" i="5"/>
  <c r="O20" i="5"/>
  <c r="O21" i="5" s="1"/>
  <c r="O19" i="5"/>
  <c r="P19" i="5" s="1"/>
  <c r="O18" i="5"/>
  <c r="P18" i="5" s="1"/>
  <c r="O17" i="5"/>
  <c r="P17" i="5" s="1"/>
  <c r="O16" i="5"/>
  <c r="P16" i="5" s="1"/>
  <c r="N14" i="5"/>
  <c r="N22" i="5" s="1"/>
  <c r="O13" i="5"/>
  <c r="P13" i="5" s="1"/>
  <c r="O12" i="5"/>
  <c r="P12" i="5" s="1"/>
  <c r="P11" i="5"/>
  <c r="O11" i="5"/>
  <c r="O10" i="5"/>
  <c r="P10" i="5" s="1"/>
  <c r="O9" i="5"/>
  <c r="P9" i="5" s="1"/>
  <c r="O8" i="5"/>
  <c r="P8" i="5" s="1"/>
  <c r="P7" i="5"/>
  <c r="O7" i="5"/>
  <c r="O14" i="5" s="1"/>
  <c r="G16" i="6"/>
  <c r="G12" i="3"/>
  <c r="H7" i="4"/>
  <c r="H11" i="4" s="1"/>
  <c r="O37" i="5" l="1"/>
  <c r="O45" i="5" s="1"/>
  <c r="O44" i="9"/>
  <c r="P44" i="9" s="1"/>
  <c r="N45" i="9"/>
  <c r="P37" i="9"/>
  <c r="P45" i="9" s="1"/>
  <c r="P7" i="9"/>
  <c r="P14" i="9" s="1"/>
  <c r="P24" i="9" s="1"/>
  <c r="P43" i="5"/>
  <c r="P44" i="5" s="1"/>
  <c r="O37" i="9"/>
  <c r="O45" i="9" s="1"/>
  <c r="N24" i="9"/>
  <c r="P14" i="5"/>
  <c r="P28" i="5"/>
  <c r="P37" i="5" s="1"/>
  <c r="P39" i="9"/>
  <c r="P16" i="9"/>
  <c r="O22" i="5"/>
  <c r="P20" i="5"/>
  <c r="P21" i="5" s="1"/>
  <c r="P22" i="5" s="1"/>
  <c r="P45" i="5" l="1"/>
  <c r="D9" i="3"/>
  <c r="D8" i="3"/>
  <c r="G10" i="2"/>
  <c r="G12" i="2" s="1"/>
  <c r="N26" i="1"/>
  <c r="O25" i="1"/>
  <c r="P25" i="1" s="1"/>
  <c r="O24" i="1"/>
  <c r="O26" i="1" s="1"/>
  <c r="N21" i="1"/>
  <c r="O21" i="1" s="1"/>
  <c r="P21" i="1" s="1"/>
  <c r="O20" i="1"/>
  <c r="P20" i="1" s="1"/>
  <c r="N20" i="1"/>
  <c r="O19" i="1"/>
  <c r="P19" i="1" s="1"/>
  <c r="N18" i="1"/>
  <c r="N16" i="1"/>
  <c r="O15" i="1"/>
  <c r="P15" i="1" s="1"/>
  <c r="O14" i="1"/>
  <c r="P14" i="1" s="1"/>
  <c r="O13" i="1"/>
  <c r="P13" i="1" s="1"/>
  <c r="O12" i="1"/>
  <c r="P12" i="1" s="1"/>
  <c r="O11" i="1"/>
  <c r="P11" i="1" s="1"/>
  <c r="O10" i="1"/>
  <c r="P10" i="1" s="1"/>
  <c r="O9" i="1"/>
  <c r="P9" i="1" s="1"/>
  <c r="O8" i="1"/>
  <c r="P8" i="1" s="1"/>
  <c r="O7" i="1"/>
  <c r="O16" i="1" s="1"/>
  <c r="N22" i="1" l="1"/>
  <c r="N27" i="1" s="1"/>
  <c r="P7" i="1"/>
  <c r="P16" i="1" s="1"/>
  <c r="O18" i="1"/>
  <c r="P24" i="1"/>
  <c r="P26" i="1" s="1"/>
  <c r="O22" i="1" l="1"/>
  <c r="O27" i="1" s="1"/>
  <c r="P18" i="1"/>
  <c r="P22" i="1" s="1"/>
  <c r="P27" i="1" s="1"/>
</calcChain>
</file>

<file path=xl/sharedStrings.xml><?xml version="1.0" encoding="utf-8"?>
<sst xmlns="http://schemas.openxmlformats.org/spreadsheetml/2006/main" count="579" uniqueCount="293">
  <si>
    <t xml:space="preserve">Lakstaugu saraksts </t>
  </si>
  <si>
    <t>Nr.</t>
  </si>
  <si>
    <t>Latīniskais nosaukums</t>
  </si>
  <si>
    <t>Šķirne</t>
  </si>
  <si>
    <t>Latviskais nosaukums</t>
  </si>
  <si>
    <t>ziedēšanas laiks/ tonis</t>
  </si>
  <si>
    <t>Stādīšanas attālums, m</t>
  </si>
  <si>
    <t>Stādu daudzums uz 1 m2</t>
  </si>
  <si>
    <t>Platība  fragmentā 10,8 m2</t>
  </si>
  <si>
    <t>Stādu daudzums fragmentā, gab.</t>
  </si>
  <si>
    <t>Stādu daudzums dobē 43,2 m², gab.</t>
  </si>
  <si>
    <t>Mikss 1 (10,8 m² x4 = 43,2 m²)</t>
  </si>
  <si>
    <t>Achillea ptarmica</t>
  </si>
  <si>
    <t xml:space="preserve"> 'The Pearl'</t>
  </si>
  <si>
    <t>šķavu pelašķis, šķirne</t>
  </si>
  <si>
    <t>Anemone × hybrida</t>
  </si>
  <si>
    <t xml:space="preserve"> 'Whirlwind'</t>
  </si>
  <si>
    <t>hibrīdā anemone, šķirne</t>
  </si>
  <si>
    <t>Artemisia ludoviciana</t>
  </si>
  <si>
    <t xml:space="preserve"> 'Silver Queen'</t>
  </si>
  <si>
    <t>Ludviga vībotne, šķirne</t>
  </si>
  <si>
    <t>Astilbe × arendsii</t>
  </si>
  <si>
    <t xml:space="preserve"> 'Weisse Gloria'</t>
  </si>
  <si>
    <t>Ārendsa astilbe, šķirne</t>
  </si>
  <si>
    <t>Astrantia major</t>
  </si>
  <si>
    <t xml:space="preserve"> 'Shaggy'</t>
  </si>
  <si>
    <t>lielā zvaigznīte, šķirne</t>
  </si>
  <si>
    <t>Campanula persicifolia</t>
  </si>
  <si>
    <t xml:space="preserve"> 'Grandiflora Alba'</t>
  </si>
  <si>
    <t>dižā pulkstenīte, šķirne</t>
  </si>
  <si>
    <t>Echinacea purpurea</t>
  </si>
  <si>
    <t xml:space="preserve"> 'Primadonna White'</t>
  </si>
  <si>
    <t>purpura ehinācija, šķirne</t>
  </si>
  <si>
    <t xml:space="preserve"> 'Milkshake'</t>
  </si>
  <si>
    <t>Iris sibirica</t>
  </si>
  <si>
    <t xml:space="preserve"> 'Snow Queen'</t>
  </si>
  <si>
    <t>Sibīrijas īriss, šķirne</t>
  </si>
  <si>
    <t xml:space="preserve">Kopā:  </t>
  </si>
  <si>
    <t>Graudzāles</t>
  </si>
  <si>
    <t>Deschampsia cespitosa</t>
  </si>
  <si>
    <t xml:space="preserve"> 'Bronzeschleier'</t>
  </si>
  <si>
    <t>parastā ciņusmilga, šķirne</t>
  </si>
  <si>
    <t>Miscanthus sinensis</t>
  </si>
  <si>
    <t xml:space="preserve"> 'Gracillimus'</t>
  </si>
  <si>
    <t>Ķīnas miskante, šķirne</t>
  </si>
  <si>
    <t>Panicum virgatum</t>
  </si>
  <si>
    <t xml:space="preserve"> 'Prairie Sky'</t>
  </si>
  <si>
    <t>rīkšu sāre (prosa), šķirne</t>
  </si>
  <si>
    <t>Pennisetum alopecuroides</t>
  </si>
  <si>
    <t>lapsastu spalvzāle</t>
  </si>
  <si>
    <t>Sīpolaugi</t>
  </si>
  <si>
    <t xml:space="preserve">Allium </t>
  </si>
  <si>
    <t xml:space="preserve"> 'Mont Blanc'</t>
  </si>
  <si>
    <t>Dekoratīvais sīpols, šķirne</t>
  </si>
  <si>
    <t xml:space="preserve">Camassia leichtlinii </t>
  </si>
  <si>
    <t xml:space="preserve"> 'Alba'</t>
  </si>
  <si>
    <t>Kamasija</t>
  </si>
  <si>
    <t xml:space="preserve">Pavisam kopā:  </t>
  </si>
  <si>
    <r>
      <t xml:space="preserve">Piezīmes: Ziemcietes un zāļveida ziemcietes jāsūta ar attīstīto sakņu sistēmu, </t>
    </r>
    <r>
      <rPr>
        <b/>
        <sz val="12"/>
        <rFont val="Arial Narrow"/>
        <family val="2"/>
        <charset val="186"/>
      </rPr>
      <t>vismaz C1 konteinerā.</t>
    </r>
  </si>
  <si>
    <t>Projektā izmantojamo kokaugu sortiments</t>
  </si>
  <si>
    <t>Kokaugu saraksts</t>
  </si>
  <si>
    <t>Nr.p.k.</t>
  </si>
  <si>
    <t>Stāda izmēri augstums/ apkārtmērs, m/mm</t>
  </si>
  <si>
    <t xml:space="preserve">Sakņu sistēma </t>
  </si>
  <si>
    <t>Stādu daudzums, gb</t>
  </si>
  <si>
    <t>Piezīmes</t>
  </si>
  <si>
    <t>Lapu kokaugi zonā ap strūklaku</t>
  </si>
  <si>
    <t>Cotoneaster lucidus</t>
  </si>
  <si>
    <t>spožā klintene</t>
  </si>
  <si>
    <t>h 0,2-0,3</t>
  </si>
  <si>
    <t>c3</t>
  </si>
  <si>
    <t>cirpts dzīvžogs,h 0,35-0,4 m</t>
  </si>
  <si>
    <t>parastā liepa</t>
  </si>
  <si>
    <t>h 0,8-1,0</t>
  </si>
  <si>
    <t>c10 vai kailsakņu</t>
  </si>
  <si>
    <t xml:space="preserve">Kopā: </t>
  </si>
  <si>
    <t>Apzīmējumi:</t>
  </si>
  <si>
    <t>h</t>
  </si>
  <si>
    <t xml:space="preserve"> - vainaga augstums</t>
  </si>
  <si>
    <t xml:space="preserve"> - poda lielums, litros</t>
  </si>
  <si>
    <t>Apstādījumi</t>
  </si>
  <si>
    <t>m²</t>
  </si>
  <si>
    <t>Veicamie darbi un specifikācijas</t>
  </si>
  <si>
    <t>Mērvienība</t>
  </si>
  <si>
    <t>Apjoms</t>
  </si>
  <si>
    <t xml:space="preserve">Noņemt esošo zālienu vismaz 15 cm dziļumā, noņemot esošo velēnu, atbrīvojot augsni  no nezāļu saknēm.  </t>
  </si>
  <si>
    <t>Auglīga augsne zālienam - Sijāta auglīgā augsne - smilšmāla vai mālsmilts augsne ar māla saturu 10-40%,P2O5 - 120-300 mg/kg, K2O - 120-300 mg/kg, organiskās vielas - 5-15 %, pHKCl - 6,0-7,5. h=15cm. Minerālmēslojums 10-15 g/m². Kaļķošanas materiāls 300 g/m². Nepieciešamības gadījumā jāparedz jaunā zālāja laistīšana (ūdens pieslēguma vietu nodrošina pasūtītājs), kā arī zāliena maisījums jāiestrādā augsnes virskārtā saskaņā ar labas prakses zāliena ierīkošanu. Zālāja ierīkošanas shēma ir norādīta teritorijas labiekārtojuma skicē  TP - 2.</t>
  </si>
  <si>
    <t xml:space="preserve">Substrāta sagatavošana koku stādīšanai atbilstoši augu fizioloģiskajām un ekoloģiskajām prasībām un izstrādātajam mēslošanas plānam (sijāta auglīgā augsne + komposts+ kūdra + minerālmēsli un kaļķojamais materiāls atbilstošs agroķīmisko analīžu datiem). Optimālais augsnes pH 5,5-6,5, auglīgā augsne ar māla saturu 10-40%, humusa sastāvs 15%, N 200mg/l, P 300mg/l, K 400mg/l līmenis augsnē. Papildināts ar Subtimikss vai analogu dzīvus mikroorganismus saturošu mikrobioloģisko preparātu, kas veicina augu augšanu un attīstību, ievērojot koncentrāciju 10g/m². Projektā jāizmanto kokaugu (lapu krūmu) saraksts, kas norādīts šī paša faila darba lapā "STRŪKLAKA_KOKAUGI". Lapu krūmu ierīkošanas shēma ir norādīta teritorijas labiekārtojuma skicē  TP - 2. Lapu krūmu izvietošanas vieta norādīta </t>
  </si>
  <si>
    <t xml:space="preserve">Izmaksas par apjomu kopā, EUR bez PVN </t>
  </si>
  <si>
    <t>Iepirkums: Reprezantatīvo apstādījumu izveidošana</t>
  </si>
  <si>
    <t xml:space="preserve">TEHNISKĀ SPECIFIKĀCIJA/ FINANŠU PIEDĀVĀJUMS </t>
  </si>
  <si>
    <t>Laukums pie Zivtiņas strūklakas</t>
  </si>
  <si>
    <t xml:space="preserve">Substrāta sagatavošana ziemciešu stādīšanai atbilstoši augu fizioloģiskajām un ekoloģiskajām prasībām un izstrādātajam mēslošanas plānam (1 daļa komposts + 2 daļas sijāta auglīgā augsne +2 daļas kūdra) ph =5,5-6,0 un ph =6,0- 7,5; auglīgā augsne ar māla saturu 10-40%, humusa sastāvs 15%, N 200mg/l, P 300mg/l, K 400mg/l līmenis augsnē. Subtimikss vai analogu dzīvus mikroorganismus saturošu mikrobioloģisko preparātu, kas veicina augu augšanu un attīstību 10g/m².Projektā jāizmanto Lakstaugu saraksts, kas norādīts šī paša faila darba lapā "STRŪKLAKA_LAKSTAUGI". Lapu krūmu ierīkošanas shēma ir norādīta teritorijas labiekārtojuma skicē  TP - 2. Lakstaugu izvietošanas vieta norādīta </t>
  </si>
  <si>
    <t>Lapu kokaugi Stradiņa laukums</t>
  </si>
  <si>
    <t>Hydrangea arborescens</t>
  </si>
  <si>
    <t xml:space="preserve"> 'Grandiflora'</t>
  </si>
  <si>
    <t>kokveida hortenzija, šķirne</t>
  </si>
  <si>
    <t>h 0,4</t>
  </si>
  <si>
    <t>c5</t>
  </si>
  <si>
    <t>1,0-1,2</t>
  </si>
  <si>
    <t xml:space="preserve"> 'Levana'</t>
  </si>
  <si>
    <t>skarainā hortenzija, šķirne</t>
  </si>
  <si>
    <t>h 0,6</t>
  </si>
  <si>
    <t>c10</t>
  </si>
  <si>
    <t>2,0 - 3,0</t>
  </si>
  <si>
    <t>Rhododendron</t>
  </si>
  <si>
    <t xml:space="preserve"> 'Cunningham's White'</t>
  </si>
  <si>
    <t>mūžzaļais rododendrs, šķirne</t>
  </si>
  <si>
    <t>1,5 - 2,0</t>
  </si>
  <si>
    <r>
      <rPr>
        <b/>
        <sz val="11"/>
        <color theme="1"/>
        <rFont val="Arial"/>
        <family val="2"/>
        <charset val="186"/>
      </rPr>
      <t>Krūmu dobju ierīkošana</t>
    </r>
    <r>
      <rPr>
        <sz val="11"/>
        <color theme="1"/>
        <rFont val="Arial"/>
        <family val="2"/>
        <charset val="186"/>
      </rPr>
      <t xml:space="preserve"> - Krūmu stādījumus veidot blīvās grupās, veidojot tiem kopīgas apdobes (neparedzēt krūmu soliterstādījumus zālienā).  Jāparedz stādbedres dziļums dziļums 50 cm. </t>
    </r>
  </si>
  <si>
    <r>
      <rPr>
        <b/>
        <sz val="11"/>
        <color theme="1"/>
        <rFont val="Arial"/>
        <family val="2"/>
        <charset val="186"/>
      </rPr>
      <t>Jaukta tipa ziemciešu stādījumi</t>
    </r>
    <r>
      <rPr>
        <sz val="11"/>
        <color theme="1"/>
        <rFont val="Arial"/>
        <family val="2"/>
        <charset val="186"/>
      </rPr>
      <t xml:space="preserve"> (daudzgadīgas ziemcietes un zāļveida ziemcietes) - auglīgā augsne/ substrāts 40 cm biezā slānī  un vidējas frakcijas priežu mizas mulča 5 cm biezā slānī, </t>
    </r>
  </si>
  <si>
    <t>Izmaksas par  vienu vienību, EUR bez PVN</t>
  </si>
  <si>
    <t xml:space="preserve">Kopā, EUR bez PVN </t>
  </si>
  <si>
    <t>Laukums pie Paula Stradiņa krūšu tēla</t>
  </si>
  <si>
    <t>Platība  fragmentā 6 m2</t>
  </si>
  <si>
    <t>Stādu daudzums dobē 54,5 m², gab.</t>
  </si>
  <si>
    <t>Mikss 1 (54,5 m²)</t>
  </si>
  <si>
    <t xml:space="preserve"> 'Honorine Jobert'</t>
  </si>
  <si>
    <t>Aruncus dioicus</t>
  </si>
  <si>
    <t>divmāju kazbārdis</t>
  </si>
  <si>
    <t>Astilbe thunbergii</t>
  </si>
  <si>
    <t xml:space="preserve"> 'Professor van der Wielen'</t>
  </si>
  <si>
    <t>Tunberga astilbe, šķirne</t>
  </si>
  <si>
    <t>Cimicifuga racemosa var. Cordifolia</t>
  </si>
  <si>
    <t>aveņlapu sudrabsvece</t>
  </si>
  <si>
    <t>Dicentra spectabilis</t>
  </si>
  <si>
    <t>lauztā sirds, šķirne</t>
  </si>
  <si>
    <t>Physostegia virginiana</t>
  </si>
  <si>
    <t xml:space="preserve"> 'Summer Snow'</t>
  </si>
  <si>
    <t>Virdžīnijas fizostēgija, šķirne</t>
  </si>
  <si>
    <t>Veronicastrum virginicum</t>
  </si>
  <si>
    <t xml:space="preserve"> 'Album'</t>
  </si>
  <si>
    <t>Virdžīnijas veronika, šķirne</t>
  </si>
  <si>
    <t xml:space="preserve">Narcissus jonquilla </t>
  </si>
  <si>
    <t>Curlew</t>
  </si>
  <si>
    <t>Narcise</t>
  </si>
  <si>
    <t>Narcissus</t>
  </si>
  <si>
    <t>Obdam</t>
  </si>
  <si>
    <t>Tulipa</t>
  </si>
  <si>
    <t>Mondial</t>
  </si>
  <si>
    <t>Tulpe</t>
  </si>
  <si>
    <t>Cambridge</t>
  </si>
  <si>
    <t>Fostera Exotic Emperor</t>
  </si>
  <si>
    <t>Noņem esošo zālienu vismaz 15 cm dziļumā, noņemot esošo velēnu, atbrīvojot augsni  no nezāļu saknēm</t>
  </si>
  <si>
    <t>Auglīga augsne zālienam - Sijāta auglīgā augsne - smilšmāla vai mālsmilts augsne ar māla saturu 10-40%,P2O5 - 120-300 mg/kg, K2O - 120-300 mg/kg, organiskās vielas - 5-15 %, pHKCl - 6,0-7,5. h=15cm. Minerālmēslojums 10-15 g/m². Kaļķošanas materiāls 300 g/m². Nepieciešamības gadījumā jāparedz jaunā zālāja laistīšana (ūdens pieslēguma vietu nodrošina pasūtītājs), kā arī zāliena maisījums jāiestrādā augsnes virskārtā saskaņā ar labas prakses zāliena ierīkošanu. Zālāja ierīkošanas shēma ir norādīta teritorijas labiekārtojuma skicē  TP - 1.</t>
  </si>
  <si>
    <t>Krūmiem svarīgi izņemt saknes, lai neveidojas sakņu atvases, izlīdzinat augsni</t>
  </si>
  <si>
    <r>
      <rPr>
        <b/>
        <sz val="11"/>
        <color theme="1"/>
        <rFont val="Arial"/>
        <family val="2"/>
        <charset val="186"/>
      </rPr>
      <t>Krūmu ciršana, sakņu izņemšana</t>
    </r>
    <r>
      <rPr>
        <sz val="11"/>
        <color theme="1"/>
        <rFont val="Arial"/>
        <family val="2"/>
        <charset val="186"/>
      </rPr>
      <t xml:space="preserve"> - Izcērtamas krūmu zonas - jāatbrīvo teritoriju no krūmu apauguma, atbrīvojot teritoriju no saknēm, veidojot izlīdzinātu zemes virsmu, ko sagatavo zālienam vai stādījumiem, atkarībā no projekta risinājumiem</t>
    </r>
  </si>
  <si>
    <r>
      <rPr>
        <b/>
        <sz val="11"/>
        <color theme="1"/>
        <rFont val="Arial"/>
        <family val="2"/>
        <charset val="186"/>
      </rPr>
      <t>Krūmu dobju ierīkošana</t>
    </r>
    <r>
      <rPr>
        <sz val="11"/>
        <color theme="1"/>
        <rFont val="Arial"/>
        <family val="2"/>
        <charset val="186"/>
      </rPr>
      <t xml:space="preserve"> - Krūmu stādījumus veidot blīvās grupās, veidojot tiem kopīgas apdobes (neparedzēt krūmu soliterstādījumus zālienā).  Ieticamais stādbedres dziļums 50 cm.</t>
    </r>
  </si>
  <si>
    <r>
      <rPr>
        <b/>
        <sz val="11"/>
        <color theme="1"/>
        <rFont val="Arial"/>
        <family val="2"/>
        <charset val="186"/>
      </rPr>
      <t>Jaukta tipa ziemciešu stādījumi</t>
    </r>
    <r>
      <rPr>
        <sz val="11"/>
        <color theme="1"/>
        <rFont val="Arial"/>
        <family val="2"/>
        <charset val="186"/>
      </rPr>
      <t xml:space="preserve"> (daudzgadīgas ziemcietes un zāļveida ziemcietes) - auglīgā augsne/ substrāts 40 cm biezā slānī  un vidējas frakcijas priežu mizas mulča 5 cm biezā slānī</t>
    </r>
  </si>
  <si>
    <t xml:space="preserve">Substrāta sagatavošana koku stādīšanai atbilstoši augu fizioloģiskajām un ekoloģiskajām prasībām un izstrādātajam mēslošanas plānam (sijāta auglīgā augsne + komposts+ kūdra + minerālmēsli un kaļķojamais materiāls atbilstošs agroķīmisko analīžu datiem) Optimālais augsnes pH 5,5-6,5, auglīgā augsne ar māla saturu 10-40%, humusa sastāvs 15%, N 200mg/l, P 300mg/l, K 400mg/l līmenis augsnē. Papildināts ar Subtimikss vai analogu dzīvus mikroorganismus saturošu mikrobioloģisko preparātu, kas veicina augu augšanu un attīstību 10g/m². Projektā jāizmanto kokaugu (lapu krūmu) saraksts, kas norādīts šī paša faila darba lapā "P.Stradins_KOKAUGI". Lapu krūmu ierīkošanas shēma ir norādīta teritorijas labiekārtojuma skicē  TP - 1. Lapu krūmu izvietošanas vieta norādīta </t>
  </si>
  <si>
    <t xml:space="preserve">Substrāta sagatavošana ziemciešu stādīšanai atbilstoši augu fizioloģiskajām un ekoloģiskajām prasībām un izstrādātajam mēslošanas plānam (1 daļa komposts + 2 daļas sijāta auglīgā augsne +2 daļas kūdra) ph =5,5-6,0 un ph =6,0- 7,5; auglīgā augsne ar māla saturu 10-40%, humusa sastāvs 15%, N 200mg/l, P 300mg/l, K 400mg/l līmenis augsnē. Subtimikss vai analogu dzīvus mikroorganismus saturošu mikrobioloģisko preparātu, kas veicina augu augšanu un attīstību 10g/m².Projektā jāizmanto Lakstaugu saraksts, kas norādīts šī paša faila darba lapā "P.Stradins_LAKSTAUGI". Lapu krūmu ierīkošanas shēma ir norādīta teritorijas labiekārtojuma skicē  TP - 1. Lakstaugu izvietošanas vieta norādīta </t>
  </si>
  <si>
    <t>saskaņā ar Teritorijas labiekārtojama skici, TP-1</t>
  </si>
  <si>
    <t>saskaņā ar Teritorijas labiekārtojama skici, TP-2</t>
  </si>
  <si>
    <t>Platība  fragmentā 7,5 m2</t>
  </si>
  <si>
    <t>Stādu daudzums dobē 63,5 m², gab.</t>
  </si>
  <si>
    <t>Mikss 1 (63,5 m²)</t>
  </si>
  <si>
    <t>Agastache</t>
  </si>
  <si>
    <t xml:space="preserve"> 'Blue Fortune'</t>
  </si>
  <si>
    <t>agastahe, šķirne</t>
  </si>
  <si>
    <t xml:space="preserve"> 'Blackadder'</t>
  </si>
  <si>
    <t xml:space="preserve">Baptisia australis </t>
  </si>
  <si>
    <t>dienvidu baptīzija</t>
  </si>
  <si>
    <t xml:space="preserve"> 'Caesar's Brother'</t>
  </si>
  <si>
    <t>Nepeta grandiflora</t>
  </si>
  <si>
    <t xml:space="preserve"> 'Bramdean'</t>
  </si>
  <si>
    <t>lielziedu kaķumētra, šķirne</t>
  </si>
  <si>
    <t xml:space="preserve"> 'Morning Light'</t>
  </si>
  <si>
    <t xml:space="preserve"> 'Heavy Metal'</t>
  </si>
  <si>
    <t>Objekts: Stradiņi (pie 15 korpusa aiz moduliem)</t>
  </si>
  <si>
    <t>Platība  fragmentā 9 m2</t>
  </si>
  <si>
    <t>Stādu daudzums dobē 117 m², gab.</t>
  </si>
  <si>
    <t>Mikss 1 (117 m²)</t>
  </si>
  <si>
    <t xml:space="preserve"> 'Perry's Blue'</t>
  </si>
  <si>
    <t>Liatris spicata</t>
  </si>
  <si>
    <t xml:space="preserve"> 'Floristan Weiss'</t>
  </si>
  <si>
    <t>vārpu liatre, šķirne</t>
  </si>
  <si>
    <t>Lysimachia clethroides</t>
  </si>
  <si>
    <t>kletru zeltene</t>
  </si>
  <si>
    <t>Stachys grandiflora</t>
  </si>
  <si>
    <t xml:space="preserve"> 'Superba'</t>
  </si>
  <si>
    <t>lielziedu sārmene, šķirne</t>
  </si>
  <si>
    <t>Tradescantia × andersoniana</t>
  </si>
  <si>
    <t xml:space="preserve"> 'Innocence'</t>
  </si>
  <si>
    <t>Andersona tradeskancija, šķirne</t>
  </si>
  <si>
    <t>Carex dolichostachya</t>
  </si>
  <si>
    <t xml:space="preserve"> 'Kaga-nishiki'</t>
  </si>
  <si>
    <t>garvārpu grīslis, šķirne</t>
  </si>
  <si>
    <t>Carex elata</t>
  </si>
  <si>
    <t>augstais grīslis</t>
  </si>
  <si>
    <t>Carex grayi</t>
  </si>
  <si>
    <t>Greja grīslis</t>
  </si>
  <si>
    <t>Carex muskingumensis</t>
  </si>
  <si>
    <t>palmu grīslis</t>
  </si>
  <si>
    <t xml:space="preserve"> 'Silberstreif'</t>
  </si>
  <si>
    <t>palmu grīslis, šķirne</t>
  </si>
  <si>
    <t>Objekts: Stradiņi (pie moduļiem)</t>
  </si>
  <si>
    <t>Platība m2</t>
  </si>
  <si>
    <t>Stādu daudzums, gab.</t>
  </si>
  <si>
    <t>Ziemcietes pie moduļiem</t>
  </si>
  <si>
    <t>Pachysandra terminalis</t>
  </si>
  <si>
    <t>galotnes pahisandra</t>
  </si>
  <si>
    <t xml:space="preserve">Tiarella wherryi </t>
  </si>
  <si>
    <t>Verrija tiarella</t>
  </si>
  <si>
    <t>Waldsteinia ternata</t>
  </si>
  <si>
    <t>trīskāršā valdšteinija</t>
  </si>
  <si>
    <t>Objekts: Stradiņi (kārklu dobe pie moduļiem)</t>
  </si>
  <si>
    <t>Mikss 1 (36 m²)</t>
  </si>
  <si>
    <t>Allium caeruleum</t>
  </si>
  <si>
    <t>zilais sīpols</t>
  </si>
  <si>
    <t xml:space="preserve"> 'Blue Burger'</t>
  </si>
  <si>
    <t>saskaņā ar Teritorijas labiekārtojama skici, TP-3</t>
  </si>
  <si>
    <t>Lapu kokaugi zonā ap moduļiem</t>
  </si>
  <si>
    <t>Salix repens</t>
  </si>
  <si>
    <t xml:space="preserve"> 'Nitida'</t>
  </si>
  <si>
    <t>ložņu kārkls, šķirne</t>
  </si>
  <si>
    <t>Stephanandra incisa</t>
  </si>
  <si>
    <t>iegrieztā stefanandra</t>
  </si>
  <si>
    <t>_</t>
  </si>
  <si>
    <t>Substrāta sagatavošana ziemciešu stādīšanai atbilstoši augu fizioloģiskajām un ekoloģiskajām prasībām un izstrādātajam mēslošanas plānam (1 daļa komposts + 2 daļas sijāta auglīgā augsne +2 daļas kūdra) ph =5,5-6,0 un ph =6,0- 7,5; auglīgā augsne ar māla saturu 10-40%, humusa sastāvs 15%, N 200mg/l, P 300mg/l, K 400mg/l līmenis augsnē. Subtimikss vai analogu dzīvus mikroorganismus saturošu mikrobioloģisko preparātu, kas veicina augu augšanu un attīstību 10g/m².Projektā jāizmanto Lakstaugu saraksts, kas norādīts šī paša faila darba lapā "Moduļi_LAKSTAUGI". Lapu krūmu ierīkošanas shēma ir norādīta teritorijas labiekārtojuma skicē  TP - 3. Lakstaugu izvietošanas vieta norādīta.</t>
  </si>
  <si>
    <t>Substrāta sagatavošana koku stādīšanai atbilstoši augu fizioloģiskajām un ekoloģiskajām prasībām un izstrādātajam mēslošanas plānam (sijāta auglīgā augsne + komposts+ kūdra + minerālmēsli un kaļķojamais materiāls atbilstošs agroķīmisko analīžu datiem) Optimālais augsnes pH 5,5-6,5, auglīgā augsne ar māla saturu 10-40%, humusa sastāvs 15%, N 200mg/l, P 300mg/l, K 400mg/l līmenis augsnē. Papildināts ar Subtimikss vai analogu dzīvus mikroorganismus saturošu mikrobioloģisko preparātu, kas veicina augu augšanu un attīstību 10g/m²."Projektā jāizmanto kokaugu (lapu krūmu) saraksts, kas norādīts šī paša faila darba lapā "Moduļi_KOKAUGI". Lapu krūmu ierīkošanas shēma ir norādīta teritorijas labiekārtojuma skicē  TP - 3. Lapu krūmu izvietošanas vieta norādīta.</t>
  </si>
  <si>
    <t>Stādu daudzums dobē 46 m², gab.</t>
  </si>
  <si>
    <t>Mikss 1 (46 m²)</t>
  </si>
  <si>
    <t>Aruncus aethusifolius</t>
  </si>
  <si>
    <t>pundurkazbārdis</t>
  </si>
  <si>
    <t>Aster ageratoides</t>
  </si>
  <si>
    <t xml:space="preserve"> 'Starshine'</t>
  </si>
  <si>
    <t>agreātveida ziemastere, šķirne</t>
  </si>
  <si>
    <t>Astilbe chinensis</t>
  </si>
  <si>
    <t xml:space="preserve"> 'Vision In White'</t>
  </si>
  <si>
    <t>Ķīnas astilbe, šķirne</t>
  </si>
  <si>
    <t>Geranium renardii</t>
  </si>
  <si>
    <t>Renarda gandrene</t>
  </si>
  <si>
    <t>Hosta</t>
  </si>
  <si>
    <t>esošā baltmalu hosta</t>
  </si>
  <si>
    <t>esošā zaļā</t>
  </si>
  <si>
    <t>Pulmonaria</t>
  </si>
  <si>
    <t xml:space="preserve"> OPAL = 'Ocupol'</t>
  </si>
  <si>
    <t>lakacis, šķirne</t>
  </si>
  <si>
    <t xml:space="preserve">* Darbu izpildītājam ir jāparedz visas noņemtās, t.s. izraktās augsnes/ grunts izvešana un utilizācija, izmaksas iekļaujamas Finanšu piedāvājumā. </t>
  </si>
  <si>
    <t xml:space="preserve">Citi noradījumi </t>
  </si>
  <si>
    <t xml:space="preserve">1. Reprezentatīvo apstādījumu  izveidošanas darbi jāveic saskaņā ar izstrādāto projekta dokumentāciju. </t>
  </si>
  <si>
    <t>1)  Daru veikšana objektos tiek veikta pēc tos apjoma un  termiņa saskaņošanas ar Pasūtītāja pārsrtāvi.</t>
  </si>
  <si>
    <t>2)     Darbus jāveic dārzniekam</t>
  </si>
  <si>
    <t>4)     Darba vietu organizēšana:</t>
  </si>
  <si>
    <t xml:space="preserve">a.      Rakšanas darbus veikt, iepriekš rūpīgi izpētot pievienoto stādvietas topogrāfiju, ja nepieciešams, darbi jāsaskaņo ar inženierkomunikāciju turētājiem; </t>
  </si>
  <si>
    <t>b.      darba vieta pa perimetru jāierobežo ar aizsarglentām vai barjerām;</t>
  </si>
  <si>
    <t xml:space="preserve">c.      darba vietā jāveic drošības pasākumi, lai netiktu bojāti citi apstādījumi, būves, pilsētas inženierkomunikāciju tīkli u.c.; </t>
  </si>
  <si>
    <t>d.      darba vietā nav pieļaujama vides piesārņošana ar izlietu degvielu, eļļām vai citām kaitīgām vielām.</t>
  </si>
  <si>
    <t>e.       pēc darbu veikšanas jāveic darba vietas sakārtošana.</t>
  </si>
  <si>
    <t>5)     Darbu izpilde tiek noformēta ar darbu izpildes pieņemšanas – nodošanas aktu.</t>
  </si>
  <si>
    <t>4. Darbu izpildītājs  garantijas laikā garantē veikto darbu atbilstību, tajā skaitā veic jauno koku/lakstaugu stādu uzraudzību, paredzot nokaltušo koku nomaiņu objekta garantijas laikā.</t>
  </si>
  <si>
    <t>2. Stādāmo kokaaugu/lakstaugu izmēri norādīti projektu dokumentācijā un darbu daudzumu un izmaksu sarakstos. Kokiem un lakstaugu sakņu sistēmai jāatbilst auga un sugas īpašībām, plastikāta podā vai maisa auduma sietā. Saknēm jābūt veselīgām, bez bojājumiem.</t>
  </si>
  <si>
    <t>Apliecinām, ka Iepirkuma dokumenti ir izvērtēti ar pietiekamu rūpību.</t>
  </si>
  <si>
    <t>Ar šo apliecinu, ka šajā finanšu piedāvājumā ir ietvertas visas izmaksas, kas saistītas ar tehniskajā specifikācijā noteikto darbu veikšanu pilnā apjomā.</t>
  </si>
  <si>
    <t>__________________________________________________________________________</t>
  </si>
  <si>
    <t>(uzņēmuma vadītāja vai tā pilnvarotās personas (pievienot pilnvaras oriģinālu vai apliecinātu kopiju) paraksts, tā atšifrējums)</t>
  </si>
  <si>
    <t>2023.gada ___._____________</t>
  </si>
  <si>
    <t>Pasūtītājs patur iespēju  izvērtēt tā  finanšu  iespēju  robežās, kādu reprezentatīvo  apstadījumu  ierīkošanu  un  kādā apjomā to veikt.</t>
  </si>
  <si>
    <r>
      <rPr>
        <b/>
        <sz val="11"/>
        <color theme="1"/>
        <rFont val="Arial"/>
        <family val="2"/>
        <charset val="186"/>
      </rPr>
      <t>Esošā zāliena</t>
    </r>
    <r>
      <rPr>
        <sz val="11"/>
        <color theme="1"/>
        <rFont val="Arial"/>
        <family val="2"/>
        <charset val="186"/>
      </rPr>
      <t xml:space="preserve"> noņemšana*</t>
    </r>
  </si>
  <si>
    <t xml:space="preserve">Pasūtītājs ir tiesīgs Līguma ietvaros veikt  citus darbus  10% apmērā no kopējās līguma summas, ko nav bijis spējīgs paredzēt uz  Iepirkuma izpludināšanas brīdi </t>
  </si>
  <si>
    <t>Koku vainagu veidošana</t>
  </si>
  <si>
    <t>gab.</t>
  </si>
  <si>
    <t>Saskaņā ar kokaugu inventarizāciju</t>
  </si>
  <si>
    <t>Izņem pāraugušus un bīstamus vai slimus kokus, likvidējot arī saknes - mazākiem visas saknes, lai neveidojas sakņu atvases, lielākiem kokiem arī frēzējot celmu</t>
  </si>
  <si>
    <r>
      <rPr>
        <b/>
        <sz val="11"/>
        <color theme="1"/>
        <rFont val="Arial"/>
        <family val="2"/>
        <charset val="186"/>
      </rPr>
      <t>Koku ciršana, sakņu frēzēšana</t>
    </r>
    <r>
      <rPr>
        <sz val="11"/>
        <color rgb="FFFF0000"/>
        <rFont val="Arial"/>
        <family val="2"/>
        <charset val="186"/>
      </rPr>
      <t xml:space="preserve"> (Vilkābeles)</t>
    </r>
  </si>
  <si>
    <r>
      <rPr>
        <b/>
        <sz val="11"/>
        <color theme="1"/>
        <rFont val="Arial"/>
        <family val="2"/>
        <charset val="186"/>
      </rPr>
      <t>Krūmu dobju ierīkošana</t>
    </r>
    <r>
      <rPr>
        <sz val="11"/>
        <color theme="1"/>
        <rFont val="Arial"/>
        <family val="2"/>
        <charset val="186"/>
      </rPr>
      <t xml:space="preserve"> - Krūmu stādījumus veidot blīvās grupās, veidojot tiem kopīgas apdobes (neparedzēt krūmu soliterstādījumus zālienā).  Ieticamais stādbedres dziļums 50 cm.</t>
    </r>
    <r>
      <rPr>
        <sz val="11"/>
        <color rgb="FFFF0000"/>
        <rFont val="Arial"/>
        <family val="2"/>
        <charset val="186"/>
      </rPr>
      <t xml:space="preserve">  Hortenziju (Hydrangenda paniculata  Levana)  pārstādīšana  atrodas P.Stradiņa krūšu tēla. </t>
    </r>
  </si>
  <si>
    <t>Esošo  krūmju domju likvidācija  un esošo rodedendru (saglabājami) izrakšana un nodošana Pasūtītājam.</t>
  </si>
  <si>
    <r>
      <rPr>
        <b/>
        <sz val="11"/>
        <color theme="1"/>
        <rFont val="Arial"/>
        <family val="2"/>
        <charset val="186"/>
      </rPr>
      <t>Esošā zāliena</t>
    </r>
    <r>
      <rPr>
        <sz val="11"/>
        <color theme="1"/>
        <rFont val="Arial"/>
        <family val="2"/>
        <charset val="186"/>
      </rPr>
      <t xml:space="preserve"> noņemšana*, **</t>
    </r>
  </si>
  <si>
    <r>
      <rPr>
        <b/>
        <sz val="11"/>
        <color theme="1"/>
        <rFont val="Arial"/>
        <family val="2"/>
        <charset val="186"/>
      </rPr>
      <t xml:space="preserve">Zāliens - intensīvi kopjams** </t>
    </r>
    <r>
      <rPr>
        <sz val="11"/>
        <color theme="1"/>
        <rFont val="Arial"/>
        <family val="2"/>
        <charset val="186"/>
      </rPr>
      <t xml:space="preserve"> auglīga augsne 15 cm biezumā. ZĀLIENA MAISĪJUMS ORNAMENTAL. Sēklu maisījuma sastāvs - 5% Festuca rubra commutata L. BELLEAIRE / CAPRICCIO; 50% Festuca rubra L. MAXIMA 1; 5% Poa pratensis L. GERONIMO / GEISHA; 5% Festuca trachyphylla (Hack.) Krajina RIDU / TRIANA; 35% Lolium perenne L. TETRAGREEN / DOUBLE. Izsējas norma: 30-35 g/m²</t>
    </r>
  </si>
  <si>
    <t>** Pasūtītājs patur tiesības  neveikt darbus</t>
  </si>
  <si>
    <t>2)     Darbus jāveic dārzniekam. Izglītība</t>
  </si>
  <si>
    <t>Tilia cordata**</t>
  </si>
  <si>
    <r>
      <rPr>
        <b/>
        <sz val="11"/>
        <color theme="1"/>
        <rFont val="Arial"/>
        <family val="2"/>
        <charset val="186"/>
      </rPr>
      <t>Jauna zālāja izveidošana** -</t>
    </r>
    <r>
      <rPr>
        <b/>
        <sz val="11"/>
        <rFont val="Arial"/>
        <family val="2"/>
        <charset val="186"/>
      </rPr>
      <t xml:space="preserve"> ekstensīvi</t>
    </r>
    <r>
      <rPr>
        <b/>
        <sz val="11"/>
        <color rgb="FFFF0000"/>
        <rFont val="Arial"/>
        <family val="2"/>
        <charset val="186"/>
      </rPr>
      <t xml:space="preserve"> </t>
    </r>
    <r>
      <rPr>
        <b/>
        <sz val="11"/>
        <color theme="1"/>
        <rFont val="Arial"/>
        <family val="2"/>
        <charset val="186"/>
      </rPr>
      <t xml:space="preserve"> kopjams </t>
    </r>
    <r>
      <rPr>
        <sz val="11"/>
        <color theme="1"/>
        <rFont val="Arial"/>
        <family val="2"/>
        <charset val="186"/>
      </rPr>
      <t xml:space="preserve"> auglīga augsne 15 cm biezumā. ZĀLIENA MAISĪJUMS ORNAMENTAL vai analogs. Sēklu maisījuma sastāvs - 5% Festuca rubra commutata L. BELLEAIRE / CAPRICCIO; 50% Festuca rubra L. MAXIMA 1; 5% Poa pratensis L. GERONIMO / GEISHA; 5% Festuca trachyphylla (Hack.) Krajina RIDU / TRIANA; 35% Lolium perenne L. TETRAGREEN / DOUBLE. Izsējas norma: 30-35 g/m²</t>
    </r>
  </si>
  <si>
    <t>m2</t>
  </si>
  <si>
    <t>Esošā zāliena ar zemes virskārtu noņemšana*, **</t>
  </si>
  <si>
    <t>vismāz 3 skelētzari, stāda līnijā ap pieminekli</t>
  </si>
  <si>
    <t>vismāz 3 skelētzari, stāda grupās pēc plāna</t>
  </si>
  <si>
    <t>veidots un formēts stāds ar vismaz 3 skelētzariem, stāda grupās pēc plāna, sagatavojot kūdras augsni vismaz 40 cm dziļumā</t>
  </si>
  <si>
    <t>stādam vismaz 3 skeletzāri, stāda grupās pēc plānā</t>
  </si>
  <si>
    <t xml:space="preserve">labi sazarots stāds dzīvžogam </t>
  </si>
  <si>
    <t xml:space="preserve">Hydrangea paniculata (Pasūtītāja īapšumā), jāpārstāda atrodas pie P.Stradiņa Krūšu tēla </t>
  </si>
  <si>
    <r>
      <rPr>
        <b/>
        <sz val="11"/>
        <rFont val="Arial"/>
        <family val="2"/>
        <charset val="186"/>
      </rPr>
      <t xml:space="preserve">Jaukta tipa ziemciešu stādījumi. Mikss 1 </t>
    </r>
    <r>
      <rPr>
        <sz val="11"/>
        <rFont val="Arial"/>
        <family val="2"/>
        <charset val="186"/>
      </rPr>
      <t>(daudzgadīgas ziemcietes un zāļveida ziemcietes) - auglīgā augsne/ substrāts 40 cm biezā slānī  un vidējas frakcijas priežu mizas mulča 5 cm biezā slānī</t>
    </r>
  </si>
  <si>
    <r>
      <rPr>
        <b/>
        <sz val="11"/>
        <rFont val="Arial"/>
        <family val="2"/>
        <charset val="186"/>
      </rPr>
      <t>Jaukta tipa ziemciešu stādījumi. Mikss 3</t>
    </r>
    <r>
      <rPr>
        <sz val="11"/>
        <rFont val="Arial"/>
        <family val="2"/>
        <charset val="186"/>
      </rPr>
      <t>(daudzgadīgas ziemcietes un zāļveida ziemcietes) - auglīgā augsne/ substrāts 40 cm biezā slānī  un vidējas frakcijas priežu mizas mulča 5 cm biezā slānī</t>
    </r>
  </si>
  <si>
    <r>
      <rPr>
        <b/>
        <sz val="11"/>
        <rFont val="Arial"/>
        <family val="2"/>
        <charset val="186"/>
      </rPr>
      <t xml:space="preserve">Jaukta tipa ziemciešu stādījumi. Mikss 4 </t>
    </r>
    <r>
      <rPr>
        <sz val="11"/>
        <rFont val="Arial"/>
        <family val="2"/>
        <charset val="186"/>
      </rPr>
      <t>(daudzgadīgas ziemcietes un zāļveida ziemcietes) - auglīgā augsne/ substrāts 40 cm biezā slānī  un vidējas frakcijas priežu mizas mulča 5 cm biezā slānī</t>
    </r>
  </si>
  <si>
    <r>
      <rPr>
        <b/>
        <sz val="11"/>
        <rFont val="Arial"/>
        <family val="2"/>
        <charset val="186"/>
      </rPr>
      <t xml:space="preserve">Jaukta tipa ziemciešu stādījumi. Waldsteinia temata,Pachysandra terminalis, Tiarella wherryi  </t>
    </r>
    <r>
      <rPr>
        <sz val="11"/>
        <rFont val="Arial"/>
        <family val="2"/>
        <charset val="186"/>
      </rPr>
      <t>(daudzgadīgas ziemcietes un zāļveida ziemcietes) - auglīgā augsne/ substrāts 40 cm biezā slānī  un vidējas frakcijas priežu mizas mulča 5 cm biezā slānī</t>
    </r>
  </si>
  <si>
    <t xml:space="preserve">3. Augu laistīšanu veic ar siltu, vaļējas saldūdens ūdens tilpnes ūdeni +10-15C (augiem neaplejot lapas un lapu rozetes). </t>
  </si>
  <si>
    <t>2.pielikums iepirkuma Nr.PSKUS 2023/9 nolikumam</t>
  </si>
  <si>
    <t>Objekts: PSKUS (pie strūklakas)</t>
  </si>
  <si>
    <t>Objekts: PSKUS (P.Stradiņa  laukums)</t>
  </si>
  <si>
    <t>Objekts: PSKUS (P.Stradiņa laukums)</t>
  </si>
  <si>
    <t>Objekts: PSKUS (Moduļi)</t>
  </si>
  <si>
    <t>Objekts: PSKUS (pie moduliem)</t>
  </si>
  <si>
    <t xml:space="preserve">Teritorija pie moduļiem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</si>
</sst>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2"/>
      <name val="Arial Narrow"/>
      <family val="2"/>
      <charset val="186"/>
    </font>
    <font>
      <sz val="12"/>
      <color theme="1"/>
      <name val="Arial"/>
      <family val="2"/>
    </font>
    <font>
      <b/>
      <sz val="12"/>
      <name val="Arial Narrow"/>
      <family val="2"/>
      <charset val="186"/>
    </font>
    <font>
      <i/>
      <sz val="12"/>
      <name val="Arial Narrow"/>
      <family val="2"/>
      <charset val="186"/>
    </font>
    <font>
      <b/>
      <sz val="14"/>
      <name val="Arial"/>
      <family val="2"/>
      <charset val="186"/>
    </font>
    <font>
      <sz val="12"/>
      <name val="Arial"/>
      <family val="2"/>
      <charset val="186"/>
    </font>
    <font>
      <b/>
      <sz val="12"/>
      <name val="Arial"/>
      <family val="2"/>
      <charset val="186"/>
    </font>
    <font>
      <sz val="12"/>
      <color rgb="FFFF0000"/>
      <name val="Arial"/>
      <family val="2"/>
      <charset val="186"/>
    </font>
    <font>
      <i/>
      <sz val="12"/>
      <name val="Arial"/>
      <family val="2"/>
      <charset val="186"/>
    </font>
    <font>
      <sz val="11"/>
      <color theme="1"/>
      <name val="Arial"/>
      <family val="2"/>
      <charset val="186"/>
    </font>
    <font>
      <sz val="11"/>
      <name val="Arial"/>
      <family val="2"/>
      <charset val="186"/>
    </font>
    <font>
      <b/>
      <sz val="11"/>
      <color theme="1"/>
      <name val="Arial"/>
      <family val="2"/>
      <charset val="186"/>
    </font>
    <font>
      <b/>
      <sz val="11"/>
      <name val="Arial"/>
      <family val="2"/>
      <charset val="186"/>
    </font>
    <font>
      <b/>
      <sz val="11"/>
      <color rgb="FFFF0000"/>
      <name val="Arial"/>
      <family val="2"/>
      <charset val="186"/>
    </font>
    <font>
      <sz val="11"/>
      <color theme="1"/>
      <name val="Arial"/>
      <family val="2"/>
    </font>
    <font>
      <b/>
      <sz val="11"/>
      <name val="Arial"/>
      <family val="2"/>
    </font>
    <font>
      <sz val="11"/>
      <name val="Arial"/>
      <family val="2"/>
    </font>
    <font>
      <i/>
      <sz val="11"/>
      <name val="Arial"/>
      <family val="2"/>
    </font>
    <font>
      <i/>
      <sz val="11"/>
      <color theme="1"/>
      <name val="Arial"/>
      <family val="2"/>
      <charset val="186"/>
    </font>
    <font>
      <sz val="11"/>
      <color rgb="FFFF0000"/>
      <name val="Arial"/>
      <family val="2"/>
      <charset val="186"/>
    </font>
  </fonts>
  <fills count="14">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6C7ED6"/>
        <bgColor indexed="64"/>
      </patternFill>
    </fill>
    <fill>
      <patternFill patternType="solid">
        <fgColor theme="0" tint="-0.34998626667073579"/>
        <bgColor indexed="64"/>
      </patternFill>
    </fill>
    <fill>
      <patternFill patternType="solid">
        <fgColor rgb="FF7C8CDA"/>
        <bgColor indexed="64"/>
      </patternFill>
    </fill>
    <fill>
      <patternFill patternType="solid">
        <fgColor theme="4" tint="-0.249977111117893"/>
        <bgColor indexed="64"/>
      </patternFill>
    </fill>
    <fill>
      <patternFill patternType="solid">
        <fgColor rgb="FFA66ED4"/>
        <bgColor indexed="64"/>
      </patternFill>
    </fill>
    <fill>
      <patternFill patternType="solid">
        <fgColor rgb="FFFFFF00"/>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279">
    <xf numFmtId="0" fontId="0" fillId="0" borderId="0" xfId="0"/>
    <xf numFmtId="0" fontId="1" fillId="2" borderId="0" xfId="0" applyFont="1" applyFill="1" applyAlignment="1"/>
    <xf numFmtId="0" fontId="1" fillId="2" borderId="0" xfId="0" applyFont="1" applyFill="1" applyAlignment="1">
      <alignment horizontal="center"/>
    </xf>
    <xf numFmtId="164" fontId="1" fillId="2" borderId="0" xfId="0" applyNumberFormat="1" applyFont="1" applyFill="1" applyAlignment="1">
      <alignment horizontal="center"/>
    </xf>
    <xf numFmtId="1" fontId="1" fillId="2" borderId="0" xfId="0" applyNumberFormat="1" applyFont="1" applyFill="1" applyAlignment="1">
      <alignment horizontal="center"/>
    </xf>
    <xf numFmtId="0" fontId="1" fillId="2" borderId="0" xfId="0" applyFont="1" applyFill="1" applyAlignment="1">
      <alignment vertical="center" wrapText="1"/>
    </xf>
    <xf numFmtId="0" fontId="1" fillId="0" borderId="4" xfId="0" applyFont="1" applyFill="1" applyBorder="1" applyAlignment="1">
      <alignment vertical="center" wrapText="1"/>
    </xf>
    <xf numFmtId="0" fontId="3" fillId="0" borderId="0" xfId="0" applyFont="1" applyFill="1" applyAlignment="1">
      <alignment vertical="center" wrapText="1"/>
    </xf>
    <xf numFmtId="0" fontId="1" fillId="2" borderId="6" xfId="0" applyFont="1" applyFill="1" applyBorder="1" applyAlignment="1">
      <alignment horizontal="center" vertical="center"/>
    </xf>
    <xf numFmtId="0" fontId="1" fillId="0" borderId="1" xfId="0" applyFont="1" applyFill="1" applyBorder="1" applyAlignment="1">
      <alignment horizontal="center" vertical="top"/>
    </xf>
    <xf numFmtId="0" fontId="1" fillId="0" borderId="2" xfId="0" applyFont="1" applyFill="1" applyBorder="1" applyAlignment="1">
      <alignment vertical="top" wrapText="1"/>
    </xf>
    <xf numFmtId="0" fontId="4" fillId="0" borderId="2" xfId="0" applyFont="1" applyFill="1" applyBorder="1" applyAlignment="1">
      <alignment horizontal="center" vertical="top"/>
    </xf>
    <xf numFmtId="0" fontId="1" fillId="0" borderId="2" xfId="0" applyFont="1" applyFill="1" applyBorder="1" applyAlignment="1"/>
    <xf numFmtId="0" fontId="1" fillId="3" borderId="2" xfId="0" applyFont="1" applyFill="1" applyBorder="1" applyAlignment="1"/>
    <xf numFmtId="0" fontId="1" fillId="0" borderId="2" xfId="0" applyFont="1" applyFill="1" applyBorder="1" applyAlignment="1">
      <alignment horizontal="center"/>
    </xf>
    <xf numFmtId="164" fontId="1" fillId="0" borderId="2" xfId="0" applyNumberFormat="1" applyFont="1" applyFill="1" applyBorder="1" applyAlignment="1">
      <alignment horizontal="center"/>
    </xf>
    <xf numFmtId="1" fontId="1" fillId="0" borderId="2" xfId="0" applyNumberFormat="1" applyFont="1" applyFill="1" applyBorder="1" applyAlignment="1">
      <alignment horizontal="center"/>
    </xf>
    <xf numFmtId="1" fontId="1" fillId="0" borderId="7" xfId="0" applyNumberFormat="1" applyFont="1" applyFill="1" applyBorder="1" applyAlignment="1">
      <alignment horizontal="center"/>
    </xf>
    <xf numFmtId="0" fontId="1" fillId="0" borderId="0" xfId="0" applyFont="1" applyFill="1" applyAlignment="1"/>
    <xf numFmtId="0" fontId="1" fillId="0" borderId="3" xfId="0" applyFont="1" applyFill="1" applyBorder="1" applyAlignment="1">
      <alignment horizontal="center" vertical="top"/>
    </xf>
    <xf numFmtId="0" fontId="1" fillId="0" borderId="4" xfId="0" applyFont="1" applyFill="1" applyBorder="1" applyAlignment="1">
      <alignment vertical="top" wrapText="1"/>
    </xf>
    <xf numFmtId="0" fontId="4" fillId="0" borderId="4" xfId="0" applyFont="1" applyFill="1" applyBorder="1" applyAlignment="1">
      <alignment horizontal="center" vertical="top"/>
    </xf>
    <xf numFmtId="0" fontId="1" fillId="0" borderId="4" xfId="0" applyFont="1" applyFill="1" applyBorder="1" applyAlignment="1"/>
    <xf numFmtId="0" fontId="1" fillId="3" borderId="4" xfId="0" applyFont="1" applyFill="1" applyBorder="1" applyAlignment="1"/>
    <xf numFmtId="0" fontId="1" fillId="0" borderId="4" xfId="0" applyFont="1" applyFill="1" applyBorder="1" applyAlignment="1">
      <alignment horizontal="center"/>
    </xf>
    <xf numFmtId="164" fontId="1" fillId="0" borderId="4" xfId="0" applyNumberFormat="1" applyFont="1" applyFill="1" applyBorder="1" applyAlignment="1">
      <alignment horizontal="center"/>
    </xf>
    <xf numFmtId="1" fontId="1" fillId="0" borderId="4" xfId="0" applyNumberFormat="1" applyFont="1" applyFill="1" applyBorder="1" applyAlignment="1">
      <alignment horizontal="center"/>
    </xf>
    <xf numFmtId="1" fontId="1" fillId="0" borderId="8" xfId="0" applyNumberFormat="1" applyFont="1" applyFill="1" applyBorder="1" applyAlignment="1">
      <alignment horizontal="center"/>
    </xf>
    <xf numFmtId="0" fontId="1" fillId="0" borderId="9" xfId="0" applyFont="1" applyFill="1" applyBorder="1" applyAlignment="1">
      <alignment horizontal="center" vertical="top"/>
    </xf>
    <xf numFmtId="0" fontId="1" fillId="0" borderId="10" xfId="0" applyFont="1" applyFill="1" applyBorder="1" applyAlignment="1">
      <alignment vertical="top" wrapText="1"/>
    </xf>
    <xf numFmtId="0" fontId="4" fillId="0" borderId="10" xfId="0" applyFont="1" applyFill="1" applyBorder="1" applyAlignment="1">
      <alignment horizontal="center" vertical="top"/>
    </xf>
    <xf numFmtId="0" fontId="1" fillId="0" borderId="10" xfId="0" applyFont="1" applyFill="1" applyBorder="1" applyAlignment="1"/>
    <xf numFmtId="0" fontId="1" fillId="3" borderId="10" xfId="0" applyFont="1" applyFill="1" applyBorder="1" applyAlignment="1"/>
    <xf numFmtId="0" fontId="1" fillId="0" borderId="10" xfId="0" applyFont="1" applyFill="1" applyBorder="1" applyAlignment="1">
      <alignment horizontal="center"/>
    </xf>
    <xf numFmtId="164" fontId="1" fillId="0" borderId="10" xfId="0" applyNumberFormat="1" applyFont="1" applyFill="1" applyBorder="1" applyAlignment="1">
      <alignment horizontal="center"/>
    </xf>
    <xf numFmtId="1" fontId="1" fillId="0" borderId="10" xfId="0" applyNumberFormat="1" applyFont="1" applyFill="1" applyBorder="1" applyAlignment="1">
      <alignment horizontal="center"/>
    </xf>
    <xf numFmtId="1" fontId="1" fillId="0" borderId="11" xfId="0" applyNumberFormat="1" applyFont="1" applyFill="1" applyBorder="1" applyAlignment="1">
      <alignment horizontal="center"/>
    </xf>
    <xf numFmtId="164" fontId="3" fillId="0" borderId="13" xfId="0" applyNumberFormat="1" applyFont="1" applyFill="1" applyBorder="1" applyAlignment="1">
      <alignment horizontal="center"/>
    </xf>
    <xf numFmtId="1" fontId="3" fillId="0" borderId="13" xfId="0" applyNumberFormat="1" applyFont="1" applyFill="1" applyBorder="1" applyAlignment="1">
      <alignment horizontal="center"/>
    </xf>
    <xf numFmtId="0" fontId="1" fillId="2" borderId="6" xfId="0" applyFont="1" applyFill="1" applyBorder="1" applyAlignment="1"/>
    <xf numFmtId="0" fontId="1" fillId="0" borderId="2" xfId="0" applyFont="1" applyFill="1" applyBorder="1" applyAlignment="1">
      <alignment vertical="center" wrapText="1"/>
    </xf>
    <xf numFmtId="0" fontId="1" fillId="4" borderId="2" xfId="0" applyFont="1" applyFill="1" applyBorder="1" applyAlignment="1"/>
    <xf numFmtId="0" fontId="1" fillId="4" borderId="4" xfId="0" applyFont="1" applyFill="1" applyBorder="1" applyAlignment="1"/>
    <xf numFmtId="0" fontId="1" fillId="0" borderId="10" xfId="0" applyFont="1" applyFill="1" applyBorder="1" applyAlignment="1">
      <alignment vertical="center" wrapText="1"/>
    </xf>
    <xf numFmtId="0" fontId="1" fillId="4" borderId="10" xfId="0" applyFont="1" applyFill="1" applyBorder="1" applyAlignment="1"/>
    <xf numFmtId="164" fontId="3" fillId="0" borderId="20" xfId="0" applyNumberFormat="1" applyFont="1" applyFill="1" applyBorder="1" applyAlignment="1">
      <alignment horizontal="center"/>
    </xf>
    <xf numFmtId="1" fontId="3" fillId="0" borderId="20" xfId="0" applyNumberFormat="1" applyFont="1" applyFill="1" applyBorder="1" applyAlignment="1">
      <alignment horizontal="center"/>
    </xf>
    <xf numFmtId="1" fontId="3" fillId="0" borderId="0" xfId="0" applyNumberFormat="1" applyFont="1" applyFill="1" applyAlignment="1">
      <alignment horizontal="center"/>
    </xf>
    <xf numFmtId="0" fontId="6" fillId="2" borderId="0" xfId="0" applyNumberFormat="1" applyFont="1" applyFill="1" applyBorder="1" applyAlignment="1">
      <alignment vertical="center" wrapText="1"/>
    </xf>
    <xf numFmtId="0" fontId="7" fillId="2"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2" borderId="0" xfId="0" applyNumberFormat="1" applyFont="1" applyFill="1" applyBorder="1" applyAlignment="1">
      <alignment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vertical="center" wrapText="1"/>
    </xf>
    <xf numFmtId="0" fontId="6" fillId="0" borderId="4"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6" fillId="5" borderId="4"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7"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vertical="center" wrapText="1"/>
    </xf>
    <xf numFmtId="0" fontId="9" fillId="0" borderId="4" xfId="0" applyFont="1" applyBorder="1" applyAlignment="1">
      <alignment horizontal="center" vertical="center" wrapText="1"/>
    </xf>
    <xf numFmtId="0" fontId="6" fillId="0" borderId="4" xfId="0" applyFont="1" applyBorder="1" applyAlignment="1">
      <alignment horizontal="center" vertical="center" wrapText="1"/>
    </xf>
    <xf numFmtId="164" fontId="6" fillId="0" borderId="4" xfId="0" applyNumberFormat="1" applyFont="1" applyBorder="1" applyAlignment="1">
      <alignment horizontal="center" vertical="center" wrapText="1"/>
    </xf>
    <xf numFmtId="0" fontId="6" fillId="5" borderId="4" xfId="0" applyFont="1" applyFill="1" applyBorder="1" applyAlignment="1">
      <alignment horizontal="center" vertical="center" wrapText="1"/>
    </xf>
    <xf numFmtId="0" fontId="10" fillId="0" borderId="0" xfId="0" applyFont="1"/>
    <xf numFmtId="0" fontId="10" fillId="0" borderId="4" xfId="0" applyFont="1" applyBorder="1" applyAlignment="1">
      <alignment horizontal="center" vertical="center"/>
    </xf>
    <xf numFmtId="0" fontId="10" fillId="0" borderId="4" xfId="0" applyFont="1" applyBorder="1" applyAlignment="1">
      <alignment vertical="center" wrapText="1"/>
    </xf>
    <xf numFmtId="0" fontId="10" fillId="0" borderId="26" xfId="0" applyFont="1" applyBorder="1" applyAlignment="1">
      <alignment horizontal="left" vertical="center" wrapText="1"/>
    </xf>
    <xf numFmtId="0" fontId="10" fillId="0" borderId="4" xfId="0" applyFont="1" applyBorder="1"/>
    <xf numFmtId="2" fontId="10" fillId="0" borderId="4" xfId="0" applyNumberFormat="1" applyFont="1" applyBorder="1" applyAlignment="1">
      <alignment horizontal="center" vertical="center"/>
    </xf>
    <xf numFmtId="0" fontId="15" fillId="2" borderId="0" xfId="0" applyFont="1" applyFill="1" applyAlignment="1">
      <alignment vertical="center" wrapText="1"/>
    </xf>
    <xf numFmtId="0" fontId="15"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2" borderId="2" xfId="0" applyFont="1" applyFill="1" applyBorder="1" applyAlignment="1">
      <alignment horizontal="center" vertical="center" wrapText="1"/>
    </xf>
    <xf numFmtId="0" fontId="16"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vertical="center" wrapText="1"/>
    </xf>
    <xf numFmtId="0" fontId="18" fillId="0" borderId="4" xfId="0" applyFont="1" applyBorder="1" applyAlignment="1">
      <alignment horizontal="center" vertical="center" wrapText="1"/>
    </xf>
    <xf numFmtId="0" fontId="17" fillId="0" borderId="4" xfId="0" applyFont="1" applyBorder="1" applyAlignment="1">
      <alignment horizontal="center" vertical="center" wrapText="1"/>
    </xf>
    <xf numFmtId="164" fontId="17" fillId="0" borderId="4" xfId="0" applyNumberFormat="1" applyFont="1" applyBorder="1" applyAlignment="1">
      <alignment horizontal="center" vertical="center" wrapText="1"/>
    </xf>
    <xf numFmtId="0" fontId="17" fillId="0" borderId="8" xfId="0" applyFont="1" applyBorder="1" applyAlignment="1">
      <alignment vertical="center" wrapText="1"/>
    </xf>
    <xf numFmtId="0" fontId="17" fillId="5" borderId="10" xfId="0" applyFont="1" applyFill="1" applyBorder="1" applyAlignment="1">
      <alignment horizontal="center" vertical="center" wrapText="1"/>
    </xf>
    <xf numFmtId="0" fontId="17" fillId="0" borderId="11" xfId="0" applyFont="1" applyBorder="1" applyAlignment="1">
      <alignment horizontal="center" vertic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2" xfId="0" applyFont="1" applyBorder="1" applyAlignment="1">
      <alignment horizontal="center" wrapText="1"/>
    </xf>
    <xf numFmtId="0" fontId="12" fillId="0" borderId="7" xfId="0" applyFont="1" applyBorder="1" applyAlignment="1">
      <alignment horizontal="center" wrapText="1"/>
    </xf>
    <xf numFmtId="0" fontId="10" fillId="0" borderId="3" xfId="0" applyFont="1" applyBorder="1" applyAlignment="1">
      <alignment horizontal="center" vertical="center"/>
    </xf>
    <xf numFmtId="0" fontId="10" fillId="0" borderId="8" xfId="0" applyFont="1" applyBorder="1"/>
    <xf numFmtId="0" fontId="10" fillId="0" borderId="12" xfId="0" applyFont="1" applyBorder="1" applyAlignment="1">
      <alignment horizontal="center" vertical="center"/>
    </xf>
    <xf numFmtId="0" fontId="10" fillId="0" borderId="13" xfId="0" applyFont="1" applyBorder="1" applyAlignment="1">
      <alignment vertical="center" wrapText="1"/>
    </xf>
    <xf numFmtId="0" fontId="10" fillId="0" borderId="13" xfId="0" applyFont="1" applyBorder="1" applyAlignment="1">
      <alignment horizontal="center" vertical="center"/>
    </xf>
    <xf numFmtId="2" fontId="10" fillId="0" borderId="13" xfId="0" applyNumberFormat="1" applyFont="1" applyBorder="1" applyAlignment="1">
      <alignment horizontal="center" vertical="center"/>
    </xf>
    <xf numFmtId="0" fontId="10" fillId="0" borderId="27" xfId="0" applyFont="1" applyBorder="1" applyAlignment="1">
      <alignment horizontal="left" vertical="center" wrapText="1"/>
    </xf>
    <xf numFmtId="0" fontId="10" fillId="0" borderId="13" xfId="0" applyFont="1" applyBorder="1"/>
    <xf numFmtId="0" fontId="10" fillId="0" borderId="28" xfId="0" applyFont="1" applyBorder="1"/>
    <xf numFmtId="0" fontId="10" fillId="0" borderId="5" xfId="0" applyFont="1" applyBorder="1" applyAlignment="1">
      <alignment horizontal="center" vertical="center"/>
    </xf>
    <xf numFmtId="0" fontId="10" fillId="0" borderId="6" xfId="0" applyFont="1" applyBorder="1" applyAlignment="1">
      <alignment vertical="center" wrapText="1"/>
    </xf>
    <xf numFmtId="0" fontId="10" fillId="0" borderId="6" xfId="0" applyFont="1" applyBorder="1" applyAlignment="1">
      <alignment horizontal="center" vertical="center"/>
    </xf>
    <xf numFmtId="2" fontId="10" fillId="0" borderId="6" xfId="0" applyNumberFormat="1" applyFont="1" applyBorder="1" applyAlignment="1">
      <alignment horizontal="center" vertical="center"/>
    </xf>
    <xf numFmtId="0" fontId="10" fillId="0" borderId="32" xfId="0" applyFont="1" applyBorder="1" applyAlignment="1">
      <alignment horizontal="left" vertical="center" wrapText="1"/>
    </xf>
    <xf numFmtId="0" fontId="10" fillId="0" borderId="6" xfId="0" applyFont="1" applyBorder="1"/>
    <xf numFmtId="0" fontId="10" fillId="0" borderId="24" xfId="0" applyFont="1" applyBorder="1"/>
    <xf numFmtId="2" fontId="13" fillId="0" borderId="33" xfId="0" applyNumberFormat="1" applyFont="1" applyBorder="1"/>
    <xf numFmtId="0" fontId="1" fillId="2" borderId="0" xfId="0" applyFont="1" applyFill="1"/>
    <xf numFmtId="0" fontId="1" fillId="0" borderId="4" xfId="0" applyFont="1" applyBorder="1" applyAlignment="1">
      <alignment vertical="center" wrapText="1"/>
    </xf>
    <xf numFmtId="0" fontId="1" fillId="0" borderId="1" xfId="0" applyFont="1" applyBorder="1" applyAlignment="1">
      <alignment horizontal="center" vertical="top"/>
    </xf>
    <xf numFmtId="0" fontId="1" fillId="0" borderId="2" xfId="0" applyFont="1" applyBorder="1" applyAlignment="1">
      <alignment vertical="top" wrapText="1"/>
    </xf>
    <xf numFmtId="0" fontId="4" fillId="0" borderId="2" xfId="0" applyFont="1" applyBorder="1" applyAlignment="1">
      <alignment horizontal="center" vertical="top"/>
    </xf>
    <xf numFmtId="0" fontId="1" fillId="0" borderId="2" xfId="0" applyFont="1" applyBorder="1"/>
    <xf numFmtId="0" fontId="1" fillId="3" borderId="2" xfId="0" applyFont="1" applyFill="1" applyBorder="1"/>
    <xf numFmtId="0" fontId="1" fillId="0" borderId="2" xfId="0" applyFont="1" applyBorder="1" applyAlignment="1">
      <alignment horizontal="center"/>
    </xf>
    <xf numFmtId="164" fontId="1" fillId="0" borderId="2" xfId="0" applyNumberFormat="1" applyFont="1" applyBorder="1" applyAlignment="1">
      <alignment horizontal="center"/>
    </xf>
    <xf numFmtId="1" fontId="1" fillId="0" borderId="2" xfId="0" applyNumberFormat="1" applyFont="1" applyBorder="1" applyAlignment="1">
      <alignment horizontal="center"/>
    </xf>
    <xf numFmtId="1" fontId="1" fillId="0" borderId="7" xfId="0" applyNumberFormat="1" applyFont="1" applyBorder="1" applyAlignment="1">
      <alignment horizontal="center"/>
    </xf>
    <xf numFmtId="0" fontId="1" fillId="0" borderId="3" xfId="0" applyFont="1" applyBorder="1" applyAlignment="1">
      <alignment horizontal="center" vertical="top"/>
    </xf>
    <xf numFmtId="0" fontId="1" fillId="0" borderId="4" xfId="0" applyFont="1" applyBorder="1" applyAlignment="1">
      <alignment vertical="top" wrapText="1"/>
    </xf>
    <xf numFmtId="0" fontId="4" fillId="0" borderId="4" xfId="0" applyFont="1" applyBorder="1" applyAlignment="1">
      <alignment horizontal="center" vertical="top"/>
    </xf>
    <xf numFmtId="0" fontId="1" fillId="0" borderId="4" xfId="0" applyFont="1" applyBorder="1"/>
    <xf numFmtId="0" fontId="1" fillId="3" borderId="4" xfId="0" applyFont="1" applyFill="1" applyBorder="1"/>
    <xf numFmtId="0" fontId="1" fillId="0" borderId="4" xfId="0" applyFont="1" applyBorder="1" applyAlignment="1">
      <alignment horizontal="center"/>
    </xf>
    <xf numFmtId="164" fontId="1" fillId="0" borderId="4" xfId="0" applyNumberFormat="1" applyFont="1" applyBorder="1" applyAlignment="1">
      <alignment horizontal="center"/>
    </xf>
    <xf numFmtId="1" fontId="1" fillId="0" borderId="4" xfId="0" applyNumberFormat="1" applyFont="1" applyBorder="1" applyAlignment="1">
      <alignment horizontal="center"/>
    </xf>
    <xf numFmtId="1" fontId="1" fillId="0" borderId="8" xfId="0" applyNumberFormat="1" applyFont="1" applyBorder="1" applyAlignment="1">
      <alignment horizontal="center"/>
    </xf>
    <xf numFmtId="0" fontId="1" fillId="0" borderId="9" xfId="0" applyFont="1" applyBorder="1" applyAlignment="1">
      <alignment horizontal="center" vertical="top"/>
    </xf>
    <xf numFmtId="0" fontId="1" fillId="0" borderId="10" xfId="0" applyFont="1" applyBorder="1" applyAlignment="1">
      <alignment vertical="top" wrapText="1"/>
    </xf>
    <xf numFmtId="0" fontId="4" fillId="0" borderId="10" xfId="0" applyFont="1" applyBorder="1" applyAlignment="1">
      <alignment horizontal="center" vertical="top"/>
    </xf>
    <xf numFmtId="0" fontId="1" fillId="0" borderId="10" xfId="0" applyFont="1" applyBorder="1"/>
    <xf numFmtId="0" fontId="1" fillId="3" borderId="10" xfId="0" applyFont="1" applyFill="1" applyBorder="1"/>
    <xf numFmtId="0" fontId="1" fillId="0" borderId="10" xfId="0" applyFont="1" applyBorder="1" applyAlignment="1">
      <alignment horizontal="center"/>
    </xf>
    <xf numFmtId="164" fontId="1" fillId="0" borderId="10" xfId="0" applyNumberFormat="1" applyFont="1" applyBorder="1" applyAlignment="1">
      <alignment horizontal="center"/>
    </xf>
    <xf numFmtId="1" fontId="1" fillId="0" borderId="10" xfId="0" applyNumberFormat="1" applyFont="1" applyBorder="1" applyAlignment="1">
      <alignment horizontal="center"/>
    </xf>
    <xf numFmtId="1" fontId="1" fillId="0" borderId="11" xfId="0" applyNumberFormat="1" applyFont="1" applyBorder="1" applyAlignment="1">
      <alignment horizontal="center"/>
    </xf>
    <xf numFmtId="164" fontId="3" fillId="0" borderId="13" xfId="0" applyNumberFormat="1" applyFont="1" applyBorder="1" applyAlignment="1">
      <alignment horizontal="center"/>
    </xf>
    <xf numFmtId="1" fontId="3" fillId="0" borderId="13" xfId="0" applyNumberFormat="1" applyFont="1" applyBorder="1" applyAlignment="1">
      <alignment horizontal="center"/>
    </xf>
    <xf numFmtId="0" fontId="1" fillId="2" borderId="6" xfId="0" applyFont="1" applyFill="1" applyBorder="1"/>
    <xf numFmtId="0" fontId="1" fillId="0" borderId="2" xfId="0" applyFont="1" applyBorder="1" applyAlignment="1">
      <alignment vertical="center" wrapText="1"/>
    </xf>
    <xf numFmtId="0" fontId="1" fillId="0" borderId="10" xfId="0" applyFont="1" applyBorder="1" applyAlignment="1">
      <alignment vertical="center" wrapText="1"/>
    </xf>
    <xf numFmtId="164" fontId="3" fillId="0" borderId="20" xfId="0" applyNumberFormat="1" applyFont="1" applyBorder="1" applyAlignment="1">
      <alignment horizontal="center"/>
    </xf>
    <xf numFmtId="1" fontId="3" fillId="0" borderId="20" xfId="0" applyNumberFormat="1" applyFont="1" applyBorder="1" applyAlignment="1">
      <alignment horizontal="center"/>
    </xf>
    <xf numFmtId="0" fontId="1" fillId="0" borderId="0" xfId="0" applyFont="1"/>
    <xf numFmtId="1" fontId="3" fillId="0" borderId="0" xfId="0" applyNumberFormat="1" applyFont="1" applyAlignment="1">
      <alignment horizontal="center"/>
    </xf>
    <xf numFmtId="0" fontId="10" fillId="0" borderId="4" xfId="0" applyFont="1" applyBorder="1" applyAlignment="1">
      <alignment horizontal="left" vertical="center" wrapText="1"/>
    </xf>
    <xf numFmtId="0" fontId="1" fillId="8" borderId="2" xfId="0" applyFont="1" applyFill="1" applyBorder="1"/>
    <xf numFmtId="0" fontId="1" fillId="8" borderId="4" xfId="0" applyFont="1" applyFill="1" applyBorder="1"/>
    <xf numFmtId="0" fontId="1" fillId="9" borderId="4" xfId="0" applyFont="1" applyFill="1" applyBorder="1"/>
    <xf numFmtId="0" fontId="1" fillId="10" borderId="4" xfId="0" applyFont="1" applyFill="1" applyBorder="1"/>
    <xf numFmtId="0" fontId="1" fillId="4" borderId="2" xfId="0" applyFont="1" applyFill="1" applyBorder="1"/>
    <xf numFmtId="0" fontId="1" fillId="4" borderId="4" xfId="0" applyFont="1" applyFill="1" applyBorder="1"/>
    <xf numFmtId="0" fontId="1" fillId="4" borderId="10" xfId="0" applyFont="1" applyFill="1" applyBorder="1"/>
    <xf numFmtId="1" fontId="1" fillId="2" borderId="6" xfId="0" applyNumberFormat="1" applyFont="1" applyFill="1" applyBorder="1"/>
    <xf numFmtId="164" fontId="3" fillId="0" borderId="10" xfId="0" applyNumberFormat="1" applyFont="1" applyBorder="1" applyAlignment="1">
      <alignment horizontal="center"/>
    </xf>
    <xf numFmtId="1" fontId="3" fillId="0" borderId="10" xfId="0" applyNumberFormat="1" applyFont="1" applyBorder="1" applyAlignment="1">
      <alignment horizontal="center"/>
    </xf>
    <xf numFmtId="1" fontId="3" fillId="0" borderId="11" xfId="0" applyNumberFormat="1" applyFont="1" applyBorder="1" applyAlignment="1">
      <alignment horizontal="center"/>
    </xf>
    <xf numFmtId="0" fontId="1" fillId="11" borderId="2" xfId="0" applyFont="1" applyFill="1" applyBorder="1"/>
    <xf numFmtId="0" fontId="1" fillId="12" borderId="4" xfId="0" applyFont="1" applyFill="1" applyBorder="1"/>
    <xf numFmtId="0" fontId="1" fillId="7" borderId="4" xfId="0" applyFont="1" applyFill="1" applyBorder="1"/>
    <xf numFmtId="0" fontId="1" fillId="8" borderId="10" xfId="0" applyFont="1" applyFill="1" applyBorder="1"/>
    <xf numFmtId="0" fontId="6" fillId="0" borderId="25" xfId="0" applyFont="1" applyBorder="1" applyAlignment="1">
      <alignment horizontal="center" vertical="center" wrapText="1"/>
    </xf>
    <xf numFmtId="0" fontId="13" fillId="0" borderId="0" xfId="0" applyFont="1"/>
    <xf numFmtId="0" fontId="10" fillId="0" borderId="0" xfId="0" applyFont="1" applyAlignment="1">
      <alignment horizontal="left"/>
    </xf>
    <xf numFmtId="0" fontId="10" fillId="0" borderId="0" xfId="0" applyFont="1" applyAlignment="1">
      <alignment horizontal="justify" vertical="center"/>
    </xf>
    <xf numFmtId="0" fontId="10" fillId="0" borderId="0" xfId="0" applyFont="1" applyAlignment="1">
      <alignment horizontal="left" vertical="center"/>
    </xf>
    <xf numFmtId="0" fontId="19" fillId="0" borderId="0" xfId="0" applyFont="1"/>
    <xf numFmtId="0" fontId="10" fillId="0" borderId="0" xfId="0" applyFont="1" applyAlignment="1">
      <alignment vertical="center"/>
    </xf>
    <xf numFmtId="0" fontId="19" fillId="0" borderId="0" xfId="0" applyFont="1" applyAlignment="1">
      <alignment vertical="center"/>
    </xf>
    <xf numFmtId="0" fontId="12" fillId="0" borderId="0" xfId="0" applyFont="1"/>
    <xf numFmtId="0" fontId="12" fillId="0" borderId="4" xfId="0" applyFont="1" applyBorder="1" applyAlignment="1">
      <alignment vertical="center" wrapText="1"/>
    </xf>
    <xf numFmtId="0" fontId="10" fillId="0" borderId="34" xfId="0" applyFont="1" applyBorder="1" applyAlignment="1">
      <alignment horizontal="center" vertical="center"/>
    </xf>
    <xf numFmtId="0" fontId="20" fillId="0" borderId="4" xfId="0" applyFont="1" applyBorder="1" applyAlignment="1">
      <alignment vertical="center" wrapText="1"/>
    </xf>
    <xf numFmtId="2" fontId="10" fillId="13" borderId="4" xfId="0" applyNumberFormat="1" applyFont="1" applyFill="1" applyBorder="1" applyAlignment="1">
      <alignment horizontal="center" vertical="center"/>
    </xf>
    <xf numFmtId="0" fontId="10" fillId="13" borderId="4" xfId="0" applyFont="1" applyFill="1" applyBorder="1" applyAlignment="1">
      <alignment horizontal="left" vertical="center" wrapText="1"/>
    </xf>
    <xf numFmtId="2" fontId="0" fillId="0" borderId="0" xfId="0" applyNumberFormat="1"/>
    <xf numFmtId="0" fontId="10" fillId="0" borderId="6" xfId="0" applyFont="1" applyBorder="1" applyAlignment="1">
      <alignment horizontal="left" vertical="center" wrapText="1"/>
    </xf>
    <xf numFmtId="0" fontId="6" fillId="0" borderId="25" xfId="0" applyNumberFormat="1" applyFont="1" applyFill="1" applyBorder="1" applyAlignment="1">
      <alignment horizontal="center"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xf>
    <xf numFmtId="2" fontId="11" fillId="0" borderId="4" xfId="0" applyNumberFormat="1" applyFont="1" applyBorder="1" applyAlignment="1">
      <alignment horizontal="center" vertical="center"/>
    </xf>
    <xf numFmtId="0" fontId="11" fillId="0" borderId="6" xfId="0" applyFont="1" applyBorder="1" applyAlignment="1">
      <alignment vertical="center" wrapText="1"/>
    </xf>
    <xf numFmtId="0" fontId="11" fillId="0" borderId="6" xfId="0" applyFont="1" applyBorder="1" applyAlignment="1">
      <alignment horizontal="center" vertical="center"/>
    </xf>
    <xf numFmtId="2" fontId="11" fillId="0" borderId="6" xfId="0" applyNumberFormat="1" applyFont="1" applyBorder="1" applyAlignment="1">
      <alignment horizontal="center" vertical="center"/>
    </xf>
    <xf numFmtId="0" fontId="1" fillId="2" borderId="0" xfId="0" applyFont="1" applyFill="1" applyAlignment="1">
      <alignment horizontal="right"/>
    </xf>
    <xf numFmtId="0" fontId="0" fillId="0" borderId="0" xfId="0" applyAlignment="1">
      <alignment horizontal="right"/>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right"/>
    </xf>
    <xf numFmtId="0" fontId="3" fillId="0" borderId="18" xfId="0" applyFont="1" applyFill="1" applyBorder="1" applyAlignment="1">
      <alignment horizontal="right"/>
    </xf>
    <xf numFmtId="0" fontId="3" fillId="0" borderId="19" xfId="0" applyFont="1" applyFill="1" applyBorder="1" applyAlignment="1">
      <alignment horizontal="right"/>
    </xf>
    <xf numFmtId="0" fontId="3" fillId="0" borderId="21" xfId="0" applyFont="1" applyFill="1" applyBorder="1" applyAlignment="1">
      <alignment horizontal="right"/>
    </xf>
    <xf numFmtId="0" fontId="3" fillId="0" borderId="22" xfId="0" applyFont="1" applyFill="1" applyBorder="1" applyAlignment="1">
      <alignment horizontal="right"/>
    </xf>
    <xf numFmtId="0" fontId="3" fillId="0" borderId="23" xfId="0" applyFont="1" applyFill="1" applyBorder="1" applyAlignment="1">
      <alignment horizontal="right"/>
    </xf>
    <xf numFmtId="1" fontId="3" fillId="0" borderId="2"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2" xfId="0" applyFont="1" applyFill="1" applyBorder="1" applyAlignment="1">
      <alignment horizontal="right"/>
    </xf>
    <xf numFmtId="0" fontId="3" fillId="0" borderId="13" xfId="0" applyFont="1" applyFill="1" applyBorder="1" applyAlignment="1">
      <alignment horizontal="right"/>
    </xf>
    <xf numFmtId="0" fontId="2" fillId="2" borderId="0" xfId="0" applyFont="1" applyFill="1" applyBorder="1" applyAlignment="1">
      <alignment horizontal="left" vertical="center" wrapText="1"/>
    </xf>
    <xf numFmtId="0" fontId="3" fillId="2" borderId="0" xfId="0" applyFont="1" applyFill="1" applyBorder="1" applyAlignment="1">
      <alignment horizont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left" vertical="top" wrapText="1"/>
    </xf>
    <xf numFmtId="0" fontId="5"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5"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4" xfId="0" applyNumberFormat="1" applyFont="1" applyFill="1" applyBorder="1" applyAlignment="1">
      <alignment horizontal="right" vertical="center" wrapText="1"/>
    </xf>
    <xf numFmtId="0" fontId="10" fillId="0" borderId="0" xfId="0" applyFont="1" applyAlignment="1">
      <alignment horizontal="right"/>
    </xf>
    <xf numFmtId="0" fontId="10" fillId="7" borderId="0" xfId="0" applyFont="1" applyFill="1" applyAlignment="1">
      <alignment horizontal="center"/>
    </xf>
    <xf numFmtId="0" fontId="12" fillId="0" borderId="0" xfId="0" applyFont="1" applyBorder="1" applyAlignment="1">
      <alignment horizontal="center"/>
    </xf>
    <xf numFmtId="0" fontId="12" fillId="0" borderId="18" xfId="0" applyFont="1" applyBorder="1" applyAlignment="1">
      <alignment horizontal="left"/>
    </xf>
    <xf numFmtId="0" fontId="10" fillId="0" borderId="0" xfId="0" applyFont="1" applyAlignment="1">
      <alignment horizontal="left" vertical="center"/>
    </xf>
    <xf numFmtId="0" fontId="12" fillId="6" borderId="29" xfId="0" applyFont="1" applyFill="1" applyBorder="1" applyAlignment="1">
      <alignment horizontal="center"/>
    </xf>
    <xf numFmtId="0" fontId="12" fillId="6" borderId="30" xfId="0" applyFont="1" applyFill="1" applyBorder="1" applyAlignment="1">
      <alignment horizontal="center"/>
    </xf>
    <xf numFmtId="0" fontId="12" fillId="6" borderId="31" xfId="0" applyFont="1" applyFill="1" applyBorder="1" applyAlignment="1">
      <alignment horizontal="center"/>
    </xf>
    <xf numFmtId="0" fontId="13" fillId="0" borderId="21" xfId="0" applyFont="1" applyBorder="1" applyAlignment="1">
      <alignment horizontal="right"/>
    </xf>
    <xf numFmtId="0" fontId="13" fillId="0" borderId="22" xfId="0" applyFont="1" applyBorder="1" applyAlignment="1">
      <alignment horizontal="right"/>
    </xf>
    <xf numFmtId="0" fontId="13" fillId="0" borderId="23" xfId="0" applyFont="1" applyBorder="1" applyAlignment="1">
      <alignment horizontal="right"/>
    </xf>
    <xf numFmtId="0" fontId="20" fillId="13" borderId="0" xfId="0" applyFont="1" applyFill="1" applyAlignment="1">
      <alignment horizontal="left" vertical="center"/>
    </xf>
    <xf numFmtId="0" fontId="10" fillId="0" borderId="0" xfId="0" applyFont="1" applyAlignment="1">
      <alignment horizontal="left" vertical="center" wrapText="1"/>
    </xf>
    <xf numFmtId="0" fontId="20" fillId="13" borderId="0" xfId="0" applyFont="1" applyFill="1" applyAlignment="1">
      <alignment horizontal="left" vertical="center" wrapText="1"/>
    </xf>
    <xf numFmtId="0" fontId="10" fillId="0" borderId="0" xfId="0" applyFont="1" applyAlignment="1">
      <alignment vertical="center" wrapText="1"/>
    </xf>
    <xf numFmtId="0" fontId="17" fillId="0" borderId="4" xfId="0" applyFont="1" applyBorder="1" applyAlignment="1">
      <alignment horizontal="left" vertical="top" wrapText="1"/>
    </xf>
    <xf numFmtId="0" fontId="15" fillId="2" borderId="0" xfId="0" applyFont="1" applyFill="1" applyBorder="1" applyAlignment="1">
      <alignment horizontal="left" vertical="center" wrapText="1"/>
    </xf>
    <xf numFmtId="0" fontId="16" fillId="2" borderId="0" xfId="0" applyFont="1" applyFill="1" applyAlignment="1">
      <alignment horizontal="center"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9" xfId="0" applyFont="1" applyFill="1" applyBorder="1" applyAlignment="1">
      <alignment horizontal="right" vertical="center" wrapText="1"/>
    </xf>
    <xf numFmtId="0" fontId="16" fillId="2" borderId="10" xfId="0" applyFont="1" applyFill="1" applyBorder="1" applyAlignment="1">
      <alignment horizontal="right" vertical="center" wrapText="1"/>
    </xf>
    <xf numFmtId="0" fontId="17" fillId="0" borderId="13" xfId="0" applyFont="1" applyBorder="1" applyAlignment="1">
      <alignment horizontal="left" vertical="top" wrapText="1"/>
    </xf>
    <xf numFmtId="0" fontId="2" fillId="2" borderId="0" xfId="0" applyFont="1" applyFill="1" applyAlignment="1">
      <alignment horizontal="left" vertical="center" wrapText="1"/>
    </xf>
    <xf numFmtId="0" fontId="3" fillId="2" borderId="0" xfId="0" applyFont="1" applyFill="1" applyAlignment="1">
      <alignment horizont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21" xfId="0" applyFont="1" applyBorder="1" applyAlignment="1">
      <alignment horizontal="right"/>
    </xf>
    <xf numFmtId="0" fontId="3" fillId="0" borderId="22" xfId="0" applyFont="1" applyBorder="1" applyAlignment="1">
      <alignment horizontal="right"/>
    </xf>
    <xf numFmtId="0" fontId="3" fillId="0" borderId="23" xfId="0" applyFont="1" applyBorder="1" applyAlignment="1">
      <alignment horizontal="right"/>
    </xf>
    <xf numFmtId="0" fontId="3" fillId="0" borderId="17" xfId="0" applyFont="1" applyBorder="1" applyAlignment="1">
      <alignment horizontal="right"/>
    </xf>
    <xf numFmtId="0" fontId="3" fillId="0" borderId="18" xfId="0" applyFont="1" applyBorder="1" applyAlignment="1">
      <alignment horizontal="right"/>
    </xf>
    <xf numFmtId="0" fontId="3" fillId="0" borderId="19" xfId="0" applyFont="1" applyBorder="1" applyAlignment="1">
      <alignment horizontal="right"/>
    </xf>
    <xf numFmtId="0" fontId="6" fillId="0" borderId="4" xfId="0" applyFont="1" applyBorder="1" applyAlignment="1">
      <alignment horizontal="left" vertical="top"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13" xfId="0" applyFont="1" applyBorder="1" applyAlignment="1">
      <alignment horizontal="left" vertical="center" wrapText="1"/>
    </xf>
    <xf numFmtId="0" fontId="7" fillId="2" borderId="4" xfId="0" applyFont="1" applyFill="1" applyBorder="1" applyAlignment="1">
      <alignment horizontal="right" vertical="center" wrapText="1"/>
    </xf>
    <xf numFmtId="0" fontId="3" fillId="0" borderId="9" xfId="0" applyFont="1" applyBorder="1" applyAlignment="1">
      <alignment horizontal="right"/>
    </xf>
    <xf numFmtId="0" fontId="3" fillId="0" borderId="10" xfId="0" applyFont="1" applyBorder="1" applyAlignment="1">
      <alignment horizontal="right"/>
    </xf>
    <xf numFmtId="0" fontId="20"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
  <sheetViews>
    <sheetView workbookViewId="0">
      <selection activeCell="N7" sqref="N7"/>
    </sheetView>
  </sheetViews>
  <sheetFormatPr defaultRowHeight="15.75" x14ac:dyDescent="0.25"/>
  <cols>
    <col min="1" max="1" width="5.5703125" style="1" customWidth="1"/>
    <col min="2" max="2" width="23.5703125" style="18" bestFit="1" customWidth="1"/>
    <col min="3" max="3" width="23.5703125" style="2" bestFit="1" customWidth="1"/>
    <col min="4" max="4" width="23.85546875" style="1" customWidth="1"/>
    <col min="5" max="11" width="3.42578125" style="1" hidden="1" customWidth="1"/>
    <col min="12" max="12" width="12.42578125" style="2" customWidth="1"/>
    <col min="13" max="13" width="11.140625" style="2" customWidth="1"/>
    <col min="14" max="14" width="10.42578125" style="3" customWidth="1"/>
    <col min="15" max="16" width="11.42578125" style="4" customWidth="1"/>
    <col min="17" max="253" width="9.140625" style="1"/>
    <col min="254" max="254" width="6.85546875" style="1" bestFit="1" customWidth="1"/>
    <col min="255" max="255" width="31.140625" style="1" bestFit="1" customWidth="1"/>
    <col min="256" max="256" width="20.5703125" style="1" bestFit="1" customWidth="1"/>
    <col min="257" max="257" width="22.42578125" style="1" bestFit="1" customWidth="1"/>
    <col min="258" max="258" width="11.42578125" style="1" bestFit="1" customWidth="1"/>
    <col min="259" max="259" width="14.42578125" style="1" customWidth="1"/>
    <col min="260" max="260" width="10.42578125" style="1" bestFit="1" customWidth="1"/>
    <col min="261" max="261" width="13.5703125" style="1" bestFit="1" customWidth="1"/>
    <col min="262" max="509" width="9.140625" style="1"/>
    <col min="510" max="510" width="6.85546875" style="1" bestFit="1" customWidth="1"/>
    <col min="511" max="511" width="31.140625" style="1" bestFit="1" customWidth="1"/>
    <col min="512" max="512" width="20.5703125" style="1" bestFit="1" customWidth="1"/>
    <col min="513" max="513" width="22.42578125" style="1" bestFit="1" customWidth="1"/>
    <col min="514" max="514" width="11.42578125" style="1" bestFit="1" customWidth="1"/>
    <col min="515" max="515" width="14.42578125" style="1" customWidth="1"/>
    <col min="516" max="516" width="10.42578125" style="1" bestFit="1" customWidth="1"/>
    <col min="517" max="517" width="13.5703125" style="1" bestFit="1" customWidth="1"/>
    <col min="518" max="765" width="9.140625" style="1"/>
    <col min="766" max="766" width="6.85546875" style="1" bestFit="1" customWidth="1"/>
    <col min="767" max="767" width="31.140625" style="1" bestFit="1" customWidth="1"/>
    <col min="768" max="768" width="20.5703125" style="1" bestFit="1" customWidth="1"/>
    <col min="769" max="769" width="22.42578125" style="1" bestFit="1" customWidth="1"/>
    <col min="770" max="770" width="11.42578125" style="1" bestFit="1" customWidth="1"/>
    <col min="771" max="771" width="14.42578125" style="1" customWidth="1"/>
    <col min="772" max="772" width="10.42578125" style="1" bestFit="1" customWidth="1"/>
    <col min="773" max="773" width="13.5703125" style="1" bestFit="1" customWidth="1"/>
    <col min="774" max="1021" width="9.140625" style="1"/>
    <col min="1022" max="1022" width="6.85546875" style="1" bestFit="1" customWidth="1"/>
    <col min="1023" max="1023" width="31.140625" style="1" bestFit="1" customWidth="1"/>
    <col min="1024" max="1024" width="20.5703125" style="1" bestFit="1" customWidth="1"/>
    <col min="1025" max="1025" width="22.42578125" style="1" bestFit="1" customWidth="1"/>
    <col min="1026" max="1026" width="11.42578125" style="1" bestFit="1" customWidth="1"/>
    <col min="1027" max="1027" width="14.42578125" style="1" customWidth="1"/>
    <col min="1028" max="1028" width="10.42578125" style="1" bestFit="1" customWidth="1"/>
    <col min="1029" max="1029" width="13.5703125" style="1" bestFit="1" customWidth="1"/>
    <col min="1030" max="1277" width="9.140625" style="1"/>
    <col min="1278" max="1278" width="6.85546875" style="1" bestFit="1" customWidth="1"/>
    <col min="1279" max="1279" width="31.140625" style="1" bestFit="1" customWidth="1"/>
    <col min="1280" max="1280" width="20.5703125" style="1" bestFit="1" customWidth="1"/>
    <col min="1281" max="1281" width="22.42578125" style="1" bestFit="1" customWidth="1"/>
    <col min="1282" max="1282" width="11.42578125" style="1" bestFit="1" customWidth="1"/>
    <col min="1283" max="1283" width="14.42578125" style="1" customWidth="1"/>
    <col min="1284" max="1284" width="10.42578125" style="1" bestFit="1" customWidth="1"/>
    <col min="1285" max="1285" width="13.5703125" style="1" bestFit="1" customWidth="1"/>
    <col min="1286" max="1533" width="9.140625" style="1"/>
    <col min="1534" max="1534" width="6.85546875" style="1" bestFit="1" customWidth="1"/>
    <col min="1535" max="1535" width="31.140625" style="1" bestFit="1" customWidth="1"/>
    <col min="1536" max="1536" width="20.5703125" style="1" bestFit="1" customWidth="1"/>
    <col min="1537" max="1537" width="22.42578125" style="1" bestFit="1" customWidth="1"/>
    <col min="1538" max="1538" width="11.42578125" style="1" bestFit="1" customWidth="1"/>
    <col min="1539" max="1539" width="14.42578125" style="1" customWidth="1"/>
    <col min="1540" max="1540" width="10.42578125" style="1" bestFit="1" customWidth="1"/>
    <col min="1541" max="1541" width="13.5703125" style="1" bestFit="1" customWidth="1"/>
    <col min="1542" max="1789" width="9.140625" style="1"/>
    <col min="1790" max="1790" width="6.85546875" style="1" bestFit="1" customWidth="1"/>
    <col min="1791" max="1791" width="31.140625" style="1" bestFit="1" customWidth="1"/>
    <col min="1792" max="1792" width="20.5703125" style="1" bestFit="1" customWidth="1"/>
    <col min="1793" max="1793" width="22.42578125" style="1" bestFit="1" customWidth="1"/>
    <col min="1794" max="1794" width="11.42578125" style="1" bestFit="1" customWidth="1"/>
    <col min="1795" max="1795" width="14.42578125" style="1" customWidth="1"/>
    <col min="1796" max="1796" width="10.42578125" style="1" bestFit="1" customWidth="1"/>
    <col min="1797" max="1797" width="13.5703125" style="1" bestFit="1" customWidth="1"/>
    <col min="1798" max="2045" width="9.140625" style="1"/>
    <col min="2046" max="2046" width="6.85546875" style="1" bestFit="1" customWidth="1"/>
    <col min="2047" max="2047" width="31.140625" style="1" bestFit="1" customWidth="1"/>
    <col min="2048" max="2048" width="20.5703125" style="1" bestFit="1" customWidth="1"/>
    <col min="2049" max="2049" width="22.42578125" style="1" bestFit="1" customWidth="1"/>
    <col min="2050" max="2050" width="11.42578125" style="1" bestFit="1" customWidth="1"/>
    <col min="2051" max="2051" width="14.42578125" style="1" customWidth="1"/>
    <col min="2052" max="2052" width="10.42578125" style="1" bestFit="1" customWidth="1"/>
    <col min="2053" max="2053" width="13.5703125" style="1" bestFit="1" customWidth="1"/>
    <col min="2054" max="2301" width="9.140625" style="1"/>
    <col min="2302" max="2302" width="6.85546875" style="1" bestFit="1" customWidth="1"/>
    <col min="2303" max="2303" width="31.140625" style="1" bestFit="1" customWidth="1"/>
    <col min="2304" max="2304" width="20.5703125" style="1" bestFit="1" customWidth="1"/>
    <col min="2305" max="2305" width="22.42578125" style="1" bestFit="1" customWidth="1"/>
    <col min="2306" max="2306" width="11.42578125" style="1" bestFit="1" customWidth="1"/>
    <col min="2307" max="2307" width="14.42578125" style="1" customWidth="1"/>
    <col min="2308" max="2308" width="10.42578125" style="1" bestFit="1" customWidth="1"/>
    <col min="2309" max="2309" width="13.5703125" style="1" bestFit="1" customWidth="1"/>
    <col min="2310" max="2557" width="9.140625" style="1"/>
    <col min="2558" max="2558" width="6.85546875" style="1" bestFit="1" customWidth="1"/>
    <col min="2559" max="2559" width="31.140625" style="1" bestFit="1" customWidth="1"/>
    <col min="2560" max="2560" width="20.5703125" style="1" bestFit="1" customWidth="1"/>
    <col min="2561" max="2561" width="22.42578125" style="1" bestFit="1" customWidth="1"/>
    <col min="2562" max="2562" width="11.42578125" style="1" bestFit="1" customWidth="1"/>
    <col min="2563" max="2563" width="14.42578125" style="1" customWidth="1"/>
    <col min="2564" max="2564" width="10.42578125" style="1" bestFit="1" customWidth="1"/>
    <col min="2565" max="2565" width="13.5703125" style="1" bestFit="1" customWidth="1"/>
    <col min="2566" max="2813" width="9.140625" style="1"/>
    <col min="2814" max="2814" width="6.85546875" style="1" bestFit="1" customWidth="1"/>
    <col min="2815" max="2815" width="31.140625" style="1" bestFit="1" customWidth="1"/>
    <col min="2816" max="2816" width="20.5703125" style="1" bestFit="1" customWidth="1"/>
    <col min="2817" max="2817" width="22.42578125" style="1" bestFit="1" customWidth="1"/>
    <col min="2818" max="2818" width="11.42578125" style="1" bestFit="1" customWidth="1"/>
    <col min="2819" max="2819" width="14.42578125" style="1" customWidth="1"/>
    <col min="2820" max="2820" width="10.42578125" style="1" bestFit="1" customWidth="1"/>
    <col min="2821" max="2821" width="13.5703125" style="1" bestFit="1" customWidth="1"/>
    <col min="2822" max="3069" width="9.140625" style="1"/>
    <col min="3070" max="3070" width="6.85546875" style="1" bestFit="1" customWidth="1"/>
    <col min="3071" max="3071" width="31.140625" style="1" bestFit="1" customWidth="1"/>
    <col min="3072" max="3072" width="20.5703125" style="1" bestFit="1" customWidth="1"/>
    <col min="3073" max="3073" width="22.42578125" style="1" bestFit="1" customWidth="1"/>
    <col min="3074" max="3074" width="11.42578125" style="1" bestFit="1" customWidth="1"/>
    <col min="3075" max="3075" width="14.42578125" style="1" customWidth="1"/>
    <col min="3076" max="3076" width="10.42578125" style="1" bestFit="1" customWidth="1"/>
    <col min="3077" max="3077" width="13.5703125" style="1" bestFit="1" customWidth="1"/>
    <col min="3078" max="3325" width="9.140625" style="1"/>
    <col min="3326" max="3326" width="6.85546875" style="1" bestFit="1" customWidth="1"/>
    <col min="3327" max="3327" width="31.140625" style="1" bestFit="1" customWidth="1"/>
    <col min="3328" max="3328" width="20.5703125" style="1" bestFit="1" customWidth="1"/>
    <col min="3329" max="3329" width="22.42578125" style="1" bestFit="1" customWidth="1"/>
    <col min="3330" max="3330" width="11.42578125" style="1" bestFit="1" customWidth="1"/>
    <col min="3331" max="3331" width="14.42578125" style="1" customWidth="1"/>
    <col min="3332" max="3332" width="10.42578125" style="1" bestFit="1" customWidth="1"/>
    <col min="3333" max="3333" width="13.5703125" style="1" bestFit="1" customWidth="1"/>
    <col min="3334" max="3581" width="9.140625" style="1"/>
    <col min="3582" max="3582" width="6.85546875" style="1" bestFit="1" customWidth="1"/>
    <col min="3583" max="3583" width="31.140625" style="1" bestFit="1" customWidth="1"/>
    <col min="3584" max="3584" width="20.5703125" style="1" bestFit="1" customWidth="1"/>
    <col min="3585" max="3585" width="22.42578125" style="1" bestFit="1" customWidth="1"/>
    <col min="3586" max="3586" width="11.42578125" style="1" bestFit="1" customWidth="1"/>
    <col min="3587" max="3587" width="14.42578125" style="1" customWidth="1"/>
    <col min="3588" max="3588" width="10.42578125" style="1" bestFit="1" customWidth="1"/>
    <col min="3589" max="3589" width="13.5703125" style="1" bestFit="1" customWidth="1"/>
    <col min="3590" max="3837" width="9.140625" style="1"/>
    <col min="3838" max="3838" width="6.85546875" style="1" bestFit="1" customWidth="1"/>
    <col min="3839" max="3839" width="31.140625" style="1" bestFit="1" customWidth="1"/>
    <col min="3840" max="3840" width="20.5703125" style="1" bestFit="1" customWidth="1"/>
    <col min="3841" max="3841" width="22.42578125" style="1" bestFit="1" customWidth="1"/>
    <col min="3842" max="3842" width="11.42578125" style="1" bestFit="1" customWidth="1"/>
    <col min="3843" max="3843" width="14.42578125" style="1" customWidth="1"/>
    <col min="3844" max="3844" width="10.42578125" style="1" bestFit="1" customWidth="1"/>
    <col min="3845" max="3845" width="13.5703125" style="1" bestFit="1" customWidth="1"/>
    <col min="3846" max="4093" width="9.140625" style="1"/>
    <col min="4094" max="4094" width="6.85546875" style="1" bestFit="1" customWidth="1"/>
    <col min="4095" max="4095" width="31.140625" style="1" bestFit="1" customWidth="1"/>
    <col min="4096" max="4096" width="20.5703125" style="1" bestFit="1" customWidth="1"/>
    <col min="4097" max="4097" width="22.42578125" style="1" bestFit="1" customWidth="1"/>
    <col min="4098" max="4098" width="11.42578125" style="1" bestFit="1" customWidth="1"/>
    <col min="4099" max="4099" width="14.42578125" style="1" customWidth="1"/>
    <col min="4100" max="4100" width="10.42578125" style="1" bestFit="1" customWidth="1"/>
    <col min="4101" max="4101" width="13.5703125" style="1" bestFit="1" customWidth="1"/>
    <col min="4102" max="4349" width="9.140625" style="1"/>
    <col min="4350" max="4350" width="6.85546875" style="1" bestFit="1" customWidth="1"/>
    <col min="4351" max="4351" width="31.140625" style="1" bestFit="1" customWidth="1"/>
    <col min="4352" max="4352" width="20.5703125" style="1" bestFit="1" customWidth="1"/>
    <col min="4353" max="4353" width="22.42578125" style="1" bestFit="1" customWidth="1"/>
    <col min="4354" max="4354" width="11.42578125" style="1" bestFit="1" customWidth="1"/>
    <col min="4355" max="4355" width="14.42578125" style="1" customWidth="1"/>
    <col min="4356" max="4356" width="10.42578125" style="1" bestFit="1" customWidth="1"/>
    <col min="4357" max="4357" width="13.5703125" style="1" bestFit="1" customWidth="1"/>
    <col min="4358" max="4605" width="9.140625" style="1"/>
    <col min="4606" max="4606" width="6.85546875" style="1" bestFit="1" customWidth="1"/>
    <col min="4607" max="4607" width="31.140625" style="1" bestFit="1" customWidth="1"/>
    <col min="4608" max="4608" width="20.5703125" style="1" bestFit="1" customWidth="1"/>
    <col min="4609" max="4609" width="22.42578125" style="1" bestFit="1" customWidth="1"/>
    <col min="4610" max="4610" width="11.42578125" style="1" bestFit="1" customWidth="1"/>
    <col min="4611" max="4611" width="14.42578125" style="1" customWidth="1"/>
    <col min="4612" max="4612" width="10.42578125" style="1" bestFit="1" customWidth="1"/>
    <col min="4613" max="4613" width="13.5703125" style="1" bestFit="1" customWidth="1"/>
    <col min="4614" max="4861" width="9.140625" style="1"/>
    <col min="4862" max="4862" width="6.85546875" style="1" bestFit="1" customWidth="1"/>
    <col min="4863" max="4863" width="31.140625" style="1" bestFit="1" customWidth="1"/>
    <col min="4864" max="4864" width="20.5703125" style="1" bestFit="1" customWidth="1"/>
    <col min="4865" max="4865" width="22.42578125" style="1" bestFit="1" customWidth="1"/>
    <col min="4866" max="4866" width="11.42578125" style="1" bestFit="1" customWidth="1"/>
    <col min="4867" max="4867" width="14.42578125" style="1" customWidth="1"/>
    <col min="4868" max="4868" width="10.42578125" style="1" bestFit="1" customWidth="1"/>
    <col min="4869" max="4869" width="13.5703125" style="1" bestFit="1" customWidth="1"/>
    <col min="4870" max="5117" width="9.140625" style="1"/>
    <col min="5118" max="5118" width="6.85546875" style="1" bestFit="1" customWidth="1"/>
    <col min="5119" max="5119" width="31.140625" style="1" bestFit="1" customWidth="1"/>
    <col min="5120" max="5120" width="20.5703125" style="1" bestFit="1" customWidth="1"/>
    <col min="5121" max="5121" width="22.42578125" style="1" bestFit="1" customWidth="1"/>
    <col min="5122" max="5122" width="11.42578125" style="1" bestFit="1" customWidth="1"/>
    <col min="5123" max="5123" width="14.42578125" style="1" customWidth="1"/>
    <col min="5124" max="5124" width="10.42578125" style="1" bestFit="1" customWidth="1"/>
    <col min="5125" max="5125" width="13.5703125" style="1" bestFit="1" customWidth="1"/>
    <col min="5126" max="5373" width="9.140625" style="1"/>
    <col min="5374" max="5374" width="6.85546875" style="1" bestFit="1" customWidth="1"/>
    <col min="5375" max="5375" width="31.140625" style="1" bestFit="1" customWidth="1"/>
    <col min="5376" max="5376" width="20.5703125" style="1" bestFit="1" customWidth="1"/>
    <col min="5377" max="5377" width="22.42578125" style="1" bestFit="1" customWidth="1"/>
    <col min="5378" max="5378" width="11.42578125" style="1" bestFit="1" customWidth="1"/>
    <col min="5379" max="5379" width="14.42578125" style="1" customWidth="1"/>
    <col min="5380" max="5380" width="10.42578125" style="1" bestFit="1" customWidth="1"/>
    <col min="5381" max="5381" width="13.5703125" style="1" bestFit="1" customWidth="1"/>
    <col min="5382" max="5629" width="9.140625" style="1"/>
    <col min="5630" max="5630" width="6.85546875" style="1" bestFit="1" customWidth="1"/>
    <col min="5631" max="5631" width="31.140625" style="1" bestFit="1" customWidth="1"/>
    <col min="5632" max="5632" width="20.5703125" style="1" bestFit="1" customWidth="1"/>
    <col min="5633" max="5633" width="22.42578125" style="1" bestFit="1" customWidth="1"/>
    <col min="5634" max="5634" width="11.42578125" style="1" bestFit="1" customWidth="1"/>
    <col min="5635" max="5635" width="14.42578125" style="1" customWidth="1"/>
    <col min="5636" max="5636" width="10.42578125" style="1" bestFit="1" customWidth="1"/>
    <col min="5637" max="5637" width="13.5703125" style="1" bestFit="1" customWidth="1"/>
    <col min="5638" max="5885" width="9.140625" style="1"/>
    <col min="5886" max="5886" width="6.85546875" style="1" bestFit="1" customWidth="1"/>
    <col min="5887" max="5887" width="31.140625" style="1" bestFit="1" customWidth="1"/>
    <col min="5888" max="5888" width="20.5703125" style="1" bestFit="1" customWidth="1"/>
    <col min="5889" max="5889" width="22.42578125" style="1" bestFit="1" customWidth="1"/>
    <col min="5890" max="5890" width="11.42578125" style="1" bestFit="1" customWidth="1"/>
    <col min="5891" max="5891" width="14.42578125" style="1" customWidth="1"/>
    <col min="5892" max="5892" width="10.42578125" style="1" bestFit="1" customWidth="1"/>
    <col min="5893" max="5893" width="13.5703125" style="1" bestFit="1" customWidth="1"/>
    <col min="5894" max="6141" width="9.140625" style="1"/>
    <col min="6142" max="6142" width="6.85546875" style="1" bestFit="1" customWidth="1"/>
    <col min="6143" max="6143" width="31.140625" style="1" bestFit="1" customWidth="1"/>
    <col min="6144" max="6144" width="20.5703125" style="1" bestFit="1" customWidth="1"/>
    <col min="6145" max="6145" width="22.42578125" style="1" bestFit="1" customWidth="1"/>
    <col min="6146" max="6146" width="11.42578125" style="1" bestFit="1" customWidth="1"/>
    <col min="6147" max="6147" width="14.42578125" style="1" customWidth="1"/>
    <col min="6148" max="6148" width="10.42578125" style="1" bestFit="1" customWidth="1"/>
    <col min="6149" max="6149" width="13.5703125" style="1" bestFit="1" customWidth="1"/>
    <col min="6150" max="6397" width="9.140625" style="1"/>
    <col min="6398" max="6398" width="6.85546875" style="1" bestFit="1" customWidth="1"/>
    <col min="6399" max="6399" width="31.140625" style="1" bestFit="1" customWidth="1"/>
    <col min="6400" max="6400" width="20.5703125" style="1" bestFit="1" customWidth="1"/>
    <col min="6401" max="6401" width="22.42578125" style="1" bestFit="1" customWidth="1"/>
    <col min="6402" max="6402" width="11.42578125" style="1" bestFit="1" customWidth="1"/>
    <col min="6403" max="6403" width="14.42578125" style="1" customWidth="1"/>
    <col min="6404" max="6404" width="10.42578125" style="1" bestFit="1" customWidth="1"/>
    <col min="6405" max="6405" width="13.5703125" style="1" bestFit="1" customWidth="1"/>
    <col min="6406" max="6653" width="9.140625" style="1"/>
    <col min="6654" max="6654" width="6.85546875" style="1" bestFit="1" customWidth="1"/>
    <col min="6655" max="6655" width="31.140625" style="1" bestFit="1" customWidth="1"/>
    <col min="6656" max="6656" width="20.5703125" style="1" bestFit="1" customWidth="1"/>
    <col min="6657" max="6657" width="22.42578125" style="1" bestFit="1" customWidth="1"/>
    <col min="6658" max="6658" width="11.42578125" style="1" bestFit="1" customWidth="1"/>
    <col min="6659" max="6659" width="14.42578125" style="1" customWidth="1"/>
    <col min="6660" max="6660" width="10.42578125" style="1" bestFit="1" customWidth="1"/>
    <col min="6661" max="6661" width="13.5703125" style="1" bestFit="1" customWidth="1"/>
    <col min="6662" max="6909" width="9.140625" style="1"/>
    <col min="6910" max="6910" width="6.85546875" style="1" bestFit="1" customWidth="1"/>
    <col min="6911" max="6911" width="31.140625" style="1" bestFit="1" customWidth="1"/>
    <col min="6912" max="6912" width="20.5703125" style="1" bestFit="1" customWidth="1"/>
    <col min="6913" max="6913" width="22.42578125" style="1" bestFit="1" customWidth="1"/>
    <col min="6914" max="6914" width="11.42578125" style="1" bestFit="1" customWidth="1"/>
    <col min="6915" max="6915" width="14.42578125" style="1" customWidth="1"/>
    <col min="6916" max="6916" width="10.42578125" style="1" bestFit="1" customWidth="1"/>
    <col min="6917" max="6917" width="13.5703125" style="1" bestFit="1" customWidth="1"/>
    <col min="6918" max="7165" width="9.140625" style="1"/>
    <col min="7166" max="7166" width="6.85546875" style="1" bestFit="1" customWidth="1"/>
    <col min="7167" max="7167" width="31.140625" style="1" bestFit="1" customWidth="1"/>
    <col min="7168" max="7168" width="20.5703125" style="1" bestFit="1" customWidth="1"/>
    <col min="7169" max="7169" width="22.42578125" style="1" bestFit="1" customWidth="1"/>
    <col min="7170" max="7170" width="11.42578125" style="1" bestFit="1" customWidth="1"/>
    <col min="7171" max="7171" width="14.42578125" style="1" customWidth="1"/>
    <col min="7172" max="7172" width="10.42578125" style="1" bestFit="1" customWidth="1"/>
    <col min="7173" max="7173" width="13.5703125" style="1" bestFit="1" customWidth="1"/>
    <col min="7174" max="7421" width="9.140625" style="1"/>
    <col min="7422" max="7422" width="6.85546875" style="1" bestFit="1" customWidth="1"/>
    <col min="7423" max="7423" width="31.140625" style="1" bestFit="1" customWidth="1"/>
    <col min="7424" max="7424" width="20.5703125" style="1" bestFit="1" customWidth="1"/>
    <col min="7425" max="7425" width="22.42578125" style="1" bestFit="1" customWidth="1"/>
    <col min="7426" max="7426" width="11.42578125" style="1" bestFit="1" customWidth="1"/>
    <col min="7427" max="7427" width="14.42578125" style="1" customWidth="1"/>
    <col min="7428" max="7428" width="10.42578125" style="1" bestFit="1" customWidth="1"/>
    <col min="7429" max="7429" width="13.5703125" style="1" bestFit="1" customWidth="1"/>
    <col min="7430" max="7677" width="9.140625" style="1"/>
    <col min="7678" max="7678" width="6.85546875" style="1" bestFit="1" customWidth="1"/>
    <col min="7679" max="7679" width="31.140625" style="1" bestFit="1" customWidth="1"/>
    <col min="7680" max="7680" width="20.5703125" style="1" bestFit="1" customWidth="1"/>
    <col min="7681" max="7681" width="22.42578125" style="1" bestFit="1" customWidth="1"/>
    <col min="7682" max="7682" width="11.42578125" style="1" bestFit="1" customWidth="1"/>
    <col min="7683" max="7683" width="14.42578125" style="1" customWidth="1"/>
    <col min="7684" max="7684" width="10.42578125" style="1" bestFit="1" customWidth="1"/>
    <col min="7685" max="7685" width="13.5703125" style="1" bestFit="1" customWidth="1"/>
    <col min="7686" max="7933" width="9.140625" style="1"/>
    <col min="7934" max="7934" width="6.85546875" style="1" bestFit="1" customWidth="1"/>
    <col min="7935" max="7935" width="31.140625" style="1" bestFit="1" customWidth="1"/>
    <col min="7936" max="7936" width="20.5703125" style="1" bestFit="1" customWidth="1"/>
    <col min="7937" max="7937" width="22.42578125" style="1" bestFit="1" customWidth="1"/>
    <col min="7938" max="7938" width="11.42578125" style="1" bestFit="1" customWidth="1"/>
    <col min="7939" max="7939" width="14.42578125" style="1" customWidth="1"/>
    <col min="7940" max="7940" width="10.42578125" style="1" bestFit="1" customWidth="1"/>
    <col min="7941" max="7941" width="13.5703125" style="1" bestFit="1" customWidth="1"/>
    <col min="7942" max="8189" width="9.140625" style="1"/>
    <col min="8190" max="8190" width="6.85546875" style="1" bestFit="1" customWidth="1"/>
    <col min="8191" max="8191" width="31.140625" style="1" bestFit="1" customWidth="1"/>
    <col min="8192" max="8192" width="20.5703125" style="1" bestFit="1" customWidth="1"/>
    <col min="8193" max="8193" width="22.42578125" style="1" bestFit="1" customWidth="1"/>
    <col min="8194" max="8194" width="11.42578125" style="1" bestFit="1" customWidth="1"/>
    <col min="8195" max="8195" width="14.42578125" style="1" customWidth="1"/>
    <col min="8196" max="8196" width="10.42578125" style="1" bestFit="1" customWidth="1"/>
    <col min="8197" max="8197" width="13.5703125" style="1" bestFit="1" customWidth="1"/>
    <col min="8198" max="8445" width="9.140625" style="1"/>
    <col min="8446" max="8446" width="6.85546875" style="1" bestFit="1" customWidth="1"/>
    <col min="8447" max="8447" width="31.140625" style="1" bestFit="1" customWidth="1"/>
    <col min="8448" max="8448" width="20.5703125" style="1" bestFit="1" customWidth="1"/>
    <col min="8449" max="8449" width="22.42578125" style="1" bestFit="1" customWidth="1"/>
    <col min="8450" max="8450" width="11.42578125" style="1" bestFit="1" customWidth="1"/>
    <col min="8451" max="8451" width="14.42578125" style="1" customWidth="1"/>
    <col min="8452" max="8452" width="10.42578125" style="1" bestFit="1" customWidth="1"/>
    <col min="8453" max="8453" width="13.5703125" style="1" bestFit="1" customWidth="1"/>
    <col min="8454" max="8701" width="9.140625" style="1"/>
    <col min="8702" max="8702" width="6.85546875" style="1" bestFit="1" customWidth="1"/>
    <col min="8703" max="8703" width="31.140625" style="1" bestFit="1" customWidth="1"/>
    <col min="8704" max="8704" width="20.5703125" style="1" bestFit="1" customWidth="1"/>
    <col min="8705" max="8705" width="22.42578125" style="1" bestFit="1" customWidth="1"/>
    <col min="8706" max="8706" width="11.42578125" style="1" bestFit="1" customWidth="1"/>
    <col min="8707" max="8707" width="14.42578125" style="1" customWidth="1"/>
    <col min="8708" max="8708" width="10.42578125" style="1" bestFit="1" customWidth="1"/>
    <col min="8709" max="8709" width="13.5703125" style="1" bestFit="1" customWidth="1"/>
    <col min="8710" max="8957" width="9.140625" style="1"/>
    <col min="8958" max="8958" width="6.85546875" style="1" bestFit="1" customWidth="1"/>
    <col min="8959" max="8959" width="31.140625" style="1" bestFit="1" customWidth="1"/>
    <col min="8960" max="8960" width="20.5703125" style="1" bestFit="1" customWidth="1"/>
    <col min="8961" max="8961" width="22.42578125" style="1" bestFit="1" customWidth="1"/>
    <col min="8962" max="8962" width="11.42578125" style="1" bestFit="1" customWidth="1"/>
    <col min="8963" max="8963" width="14.42578125" style="1" customWidth="1"/>
    <col min="8964" max="8964" width="10.42578125" style="1" bestFit="1" customWidth="1"/>
    <col min="8965" max="8965" width="13.5703125" style="1" bestFit="1" customWidth="1"/>
    <col min="8966" max="9213" width="9.140625" style="1"/>
    <col min="9214" max="9214" width="6.85546875" style="1" bestFit="1" customWidth="1"/>
    <col min="9215" max="9215" width="31.140625" style="1" bestFit="1" customWidth="1"/>
    <col min="9216" max="9216" width="20.5703125" style="1" bestFit="1" customWidth="1"/>
    <col min="9217" max="9217" width="22.42578125" style="1" bestFit="1" customWidth="1"/>
    <col min="9218" max="9218" width="11.42578125" style="1" bestFit="1" customWidth="1"/>
    <col min="9219" max="9219" width="14.42578125" style="1" customWidth="1"/>
    <col min="9220" max="9220" width="10.42578125" style="1" bestFit="1" customWidth="1"/>
    <col min="9221" max="9221" width="13.5703125" style="1" bestFit="1" customWidth="1"/>
    <col min="9222" max="9469" width="9.140625" style="1"/>
    <col min="9470" max="9470" width="6.85546875" style="1" bestFit="1" customWidth="1"/>
    <col min="9471" max="9471" width="31.140625" style="1" bestFit="1" customWidth="1"/>
    <col min="9472" max="9472" width="20.5703125" style="1" bestFit="1" customWidth="1"/>
    <col min="9473" max="9473" width="22.42578125" style="1" bestFit="1" customWidth="1"/>
    <col min="9474" max="9474" width="11.42578125" style="1" bestFit="1" customWidth="1"/>
    <col min="9475" max="9475" width="14.42578125" style="1" customWidth="1"/>
    <col min="9476" max="9476" width="10.42578125" style="1" bestFit="1" customWidth="1"/>
    <col min="9477" max="9477" width="13.5703125" style="1" bestFit="1" customWidth="1"/>
    <col min="9478" max="9725" width="9.140625" style="1"/>
    <col min="9726" max="9726" width="6.85546875" style="1" bestFit="1" customWidth="1"/>
    <col min="9727" max="9727" width="31.140625" style="1" bestFit="1" customWidth="1"/>
    <col min="9728" max="9728" width="20.5703125" style="1" bestFit="1" customWidth="1"/>
    <col min="9729" max="9729" width="22.42578125" style="1" bestFit="1" customWidth="1"/>
    <col min="9730" max="9730" width="11.42578125" style="1" bestFit="1" customWidth="1"/>
    <col min="9731" max="9731" width="14.42578125" style="1" customWidth="1"/>
    <col min="9732" max="9732" width="10.42578125" style="1" bestFit="1" customWidth="1"/>
    <col min="9733" max="9733" width="13.5703125" style="1" bestFit="1" customWidth="1"/>
    <col min="9734" max="9981" width="9.140625" style="1"/>
    <col min="9982" max="9982" width="6.85546875" style="1" bestFit="1" customWidth="1"/>
    <col min="9983" max="9983" width="31.140625" style="1" bestFit="1" customWidth="1"/>
    <col min="9984" max="9984" width="20.5703125" style="1" bestFit="1" customWidth="1"/>
    <col min="9985" max="9985" width="22.42578125" style="1" bestFit="1" customWidth="1"/>
    <col min="9986" max="9986" width="11.42578125" style="1" bestFit="1" customWidth="1"/>
    <col min="9987" max="9987" width="14.42578125" style="1" customWidth="1"/>
    <col min="9988" max="9988" width="10.42578125" style="1" bestFit="1" customWidth="1"/>
    <col min="9989" max="9989" width="13.5703125" style="1" bestFit="1" customWidth="1"/>
    <col min="9990" max="10237" width="9.140625" style="1"/>
    <col min="10238" max="10238" width="6.85546875" style="1" bestFit="1" customWidth="1"/>
    <col min="10239" max="10239" width="31.140625" style="1" bestFit="1" customWidth="1"/>
    <col min="10240" max="10240" width="20.5703125" style="1" bestFit="1" customWidth="1"/>
    <col min="10241" max="10241" width="22.42578125" style="1" bestFit="1" customWidth="1"/>
    <col min="10242" max="10242" width="11.42578125" style="1" bestFit="1" customWidth="1"/>
    <col min="10243" max="10243" width="14.42578125" style="1" customWidth="1"/>
    <col min="10244" max="10244" width="10.42578125" style="1" bestFit="1" customWidth="1"/>
    <col min="10245" max="10245" width="13.5703125" style="1" bestFit="1" customWidth="1"/>
    <col min="10246" max="10493" width="9.140625" style="1"/>
    <col min="10494" max="10494" width="6.85546875" style="1" bestFit="1" customWidth="1"/>
    <col min="10495" max="10495" width="31.140625" style="1" bestFit="1" customWidth="1"/>
    <col min="10496" max="10496" width="20.5703125" style="1" bestFit="1" customWidth="1"/>
    <col min="10497" max="10497" width="22.42578125" style="1" bestFit="1" customWidth="1"/>
    <col min="10498" max="10498" width="11.42578125" style="1" bestFit="1" customWidth="1"/>
    <col min="10499" max="10499" width="14.42578125" style="1" customWidth="1"/>
    <col min="10500" max="10500" width="10.42578125" style="1" bestFit="1" customWidth="1"/>
    <col min="10501" max="10501" width="13.5703125" style="1" bestFit="1" customWidth="1"/>
    <col min="10502" max="10749" width="9.140625" style="1"/>
    <col min="10750" max="10750" width="6.85546875" style="1" bestFit="1" customWidth="1"/>
    <col min="10751" max="10751" width="31.140625" style="1" bestFit="1" customWidth="1"/>
    <col min="10752" max="10752" width="20.5703125" style="1" bestFit="1" customWidth="1"/>
    <col min="10753" max="10753" width="22.42578125" style="1" bestFit="1" customWidth="1"/>
    <col min="10754" max="10754" width="11.42578125" style="1" bestFit="1" customWidth="1"/>
    <col min="10755" max="10755" width="14.42578125" style="1" customWidth="1"/>
    <col min="10756" max="10756" width="10.42578125" style="1" bestFit="1" customWidth="1"/>
    <col min="10757" max="10757" width="13.5703125" style="1" bestFit="1" customWidth="1"/>
    <col min="10758" max="11005" width="9.140625" style="1"/>
    <col min="11006" max="11006" width="6.85546875" style="1" bestFit="1" customWidth="1"/>
    <col min="11007" max="11007" width="31.140625" style="1" bestFit="1" customWidth="1"/>
    <col min="11008" max="11008" width="20.5703125" style="1" bestFit="1" customWidth="1"/>
    <col min="11009" max="11009" width="22.42578125" style="1" bestFit="1" customWidth="1"/>
    <col min="11010" max="11010" width="11.42578125" style="1" bestFit="1" customWidth="1"/>
    <col min="11011" max="11011" width="14.42578125" style="1" customWidth="1"/>
    <col min="11012" max="11012" width="10.42578125" style="1" bestFit="1" customWidth="1"/>
    <col min="11013" max="11013" width="13.5703125" style="1" bestFit="1" customWidth="1"/>
    <col min="11014" max="11261" width="9.140625" style="1"/>
    <col min="11262" max="11262" width="6.85546875" style="1" bestFit="1" customWidth="1"/>
    <col min="11263" max="11263" width="31.140625" style="1" bestFit="1" customWidth="1"/>
    <col min="11264" max="11264" width="20.5703125" style="1" bestFit="1" customWidth="1"/>
    <col min="11265" max="11265" width="22.42578125" style="1" bestFit="1" customWidth="1"/>
    <col min="11266" max="11266" width="11.42578125" style="1" bestFit="1" customWidth="1"/>
    <col min="11267" max="11267" width="14.42578125" style="1" customWidth="1"/>
    <col min="11268" max="11268" width="10.42578125" style="1" bestFit="1" customWidth="1"/>
    <col min="11269" max="11269" width="13.5703125" style="1" bestFit="1" customWidth="1"/>
    <col min="11270" max="11517" width="9.140625" style="1"/>
    <col min="11518" max="11518" width="6.85546875" style="1" bestFit="1" customWidth="1"/>
    <col min="11519" max="11519" width="31.140625" style="1" bestFit="1" customWidth="1"/>
    <col min="11520" max="11520" width="20.5703125" style="1" bestFit="1" customWidth="1"/>
    <col min="11521" max="11521" width="22.42578125" style="1" bestFit="1" customWidth="1"/>
    <col min="11522" max="11522" width="11.42578125" style="1" bestFit="1" customWidth="1"/>
    <col min="11523" max="11523" width="14.42578125" style="1" customWidth="1"/>
    <col min="11524" max="11524" width="10.42578125" style="1" bestFit="1" customWidth="1"/>
    <col min="11525" max="11525" width="13.5703125" style="1" bestFit="1" customWidth="1"/>
    <col min="11526" max="11773" width="9.140625" style="1"/>
    <col min="11774" max="11774" width="6.85546875" style="1" bestFit="1" customWidth="1"/>
    <col min="11775" max="11775" width="31.140625" style="1" bestFit="1" customWidth="1"/>
    <col min="11776" max="11776" width="20.5703125" style="1" bestFit="1" customWidth="1"/>
    <col min="11777" max="11777" width="22.42578125" style="1" bestFit="1" customWidth="1"/>
    <col min="11778" max="11778" width="11.42578125" style="1" bestFit="1" customWidth="1"/>
    <col min="11779" max="11779" width="14.42578125" style="1" customWidth="1"/>
    <col min="11780" max="11780" width="10.42578125" style="1" bestFit="1" customWidth="1"/>
    <col min="11781" max="11781" width="13.5703125" style="1" bestFit="1" customWidth="1"/>
    <col min="11782" max="12029" width="9.140625" style="1"/>
    <col min="12030" max="12030" width="6.85546875" style="1" bestFit="1" customWidth="1"/>
    <col min="12031" max="12031" width="31.140625" style="1" bestFit="1" customWidth="1"/>
    <col min="12032" max="12032" width="20.5703125" style="1" bestFit="1" customWidth="1"/>
    <col min="12033" max="12033" width="22.42578125" style="1" bestFit="1" customWidth="1"/>
    <col min="12034" max="12034" width="11.42578125" style="1" bestFit="1" customWidth="1"/>
    <col min="12035" max="12035" width="14.42578125" style="1" customWidth="1"/>
    <col min="12036" max="12036" width="10.42578125" style="1" bestFit="1" customWidth="1"/>
    <col min="12037" max="12037" width="13.5703125" style="1" bestFit="1" customWidth="1"/>
    <col min="12038" max="12285" width="9.140625" style="1"/>
    <col min="12286" max="12286" width="6.85546875" style="1" bestFit="1" customWidth="1"/>
    <col min="12287" max="12287" width="31.140625" style="1" bestFit="1" customWidth="1"/>
    <col min="12288" max="12288" width="20.5703125" style="1" bestFit="1" customWidth="1"/>
    <col min="12289" max="12289" width="22.42578125" style="1" bestFit="1" customWidth="1"/>
    <col min="12290" max="12290" width="11.42578125" style="1" bestFit="1" customWidth="1"/>
    <col min="12291" max="12291" width="14.42578125" style="1" customWidth="1"/>
    <col min="12292" max="12292" width="10.42578125" style="1" bestFit="1" customWidth="1"/>
    <col min="12293" max="12293" width="13.5703125" style="1" bestFit="1" customWidth="1"/>
    <col min="12294" max="12541" width="9.140625" style="1"/>
    <col min="12542" max="12542" width="6.85546875" style="1" bestFit="1" customWidth="1"/>
    <col min="12543" max="12543" width="31.140625" style="1" bestFit="1" customWidth="1"/>
    <col min="12544" max="12544" width="20.5703125" style="1" bestFit="1" customWidth="1"/>
    <col min="12545" max="12545" width="22.42578125" style="1" bestFit="1" customWidth="1"/>
    <col min="12546" max="12546" width="11.42578125" style="1" bestFit="1" customWidth="1"/>
    <col min="12547" max="12547" width="14.42578125" style="1" customWidth="1"/>
    <col min="12548" max="12548" width="10.42578125" style="1" bestFit="1" customWidth="1"/>
    <col min="12549" max="12549" width="13.5703125" style="1" bestFit="1" customWidth="1"/>
    <col min="12550" max="12797" width="9.140625" style="1"/>
    <col min="12798" max="12798" width="6.85546875" style="1" bestFit="1" customWidth="1"/>
    <col min="12799" max="12799" width="31.140625" style="1" bestFit="1" customWidth="1"/>
    <col min="12800" max="12800" width="20.5703125" style="1" bestFit="1" customWidth="1"/>
    <col min="12801" max="12801" width="22.42578125" style="1" bestFit="1" customWidth="1"/>
    <col min="12802" max="12802" width="11.42578125" style="1" bestFit="1" customWidth="1"/>
    <col min="12803" max="12803" width="14.42578125" style="1" customWidth="1"/>
    <col min="12804" max="12804" width="10.42578125" style="1" bestFit="1" customWidth="1"/>
    <col min="12805" max="12805" width="13.5703125" style="1" bestFit="1" customWidth="1"/>
    <col min="12806" max="13053" width="9.140625" style="1"/>
    <col min="13054" max="13054" width="6.85546875" style="1" bestFit="1" customWidth="1"/>
    <col min="13055" max="13055" width="31.140625" style="1" bestFit="1" customWidth="1"/>
    <col min="13056" max="13056" width="20.5703125" style="1" bestFit="1" customWidth="1"/>
    <col min="13057" max="13057" width="22.42578125" style="1" bestFit="1" customWidth="1"/>
    <col min="13058" max="13058" width="11.42578125" style="1" bestFit="1" customWidth="1"/>
    <col min="13059" max="13059" width="14.42578125" style="1" customWidth="1"/>
    <col min="13060" max="13060" width="10.42578125" style="1" bestFit="1" customWidth="1"/>
    <col min="13061" max="13061" width="13.5703125" style="1" bestFit="1" customWidth="1"/>
    <col min="13062" max="13309" width="9.140625" style="1"/>
    <col min="13310" max="13310" width="6.85546875" style="1" bestFit="1" customWidth="1"/>
    <col min="13311" max="13311" width="31.140625" style="1" bestFit="1" customWidth="1"/>
    <col min="13312" max="13312" width="20.5703125" style="1" bestFit="1" customWidth="1"/>
    <col min="13313" max="13313" width="22.42578125" style="1" bestFit="1" customWidth="1"/>
    <col min="13314" max="13314" width="11.42578125" style="1" bestFit="1" customWidth="1"/>
    <col min="13315" max="13315" width="14.42578125" style="1" customWidth="1"/>
    <col min="13316" max="13316" width="10.42578125" style="1" bestFit="1" customWidth="1"/>
    <col min="13317" max="13317" width="13.5703125" style="1" bestFit="1" customWidth="1"/>
    <col min="13318" max="13565" width="9.140625" style="1"/>
    <col min="13566" max="13566" width="6.85546875" style="1" bestFit="1" customWidth="1"/>
    <col min="13567" max="13567" width="31.140625" style="1" bestFit="1" customWidth="1"/>
    <col min="13568" max="13568" width="20.5703125" style="1" bestFit="1" customWidth="1"/>
    <col min="13569" max="13569" width="22.42578125" style="1" bestFit="1" customWidth="1"/>
    <col min="13570" max="13570" width="11.42578125" style="1" bestFit="1" customWidth="1"/>
    <col min="13571" max="13571" width="14.42578125" style="1" customWidth="1"/>
    <col min="13572" max="13572" width="10.42578125" style="1" bestFit="1" customWidth="1"/>
    <col min="13573" max="13573" width="13.5703125" style="1" bestFit="1" customWidth="1"/>
    <col min="13574" max="13821" width="9.140625" style="1"/>
    <col min="13822" max="13822" width="6.85546875" style="1" bestFit="1" customWidth="1"/>
    <col min="13823" max="13823" width="31.140625" style="1" bestFit="1" customWidth="1"/>
    <col min="13824" max="13824" width="20.5703125" style="1" bestFit="1" customWidth="1"/>
    <col min="13825" max="13825" width="22.42578125" style="1" bestFit="1" customWidth="1"/>
    <col min="13826" max="13826" width="11.42578125" style="1" bestFit="1" customWidth="1"/>
    <col min="13827" max="13827" width="14.42578125" style="1" customWidth="1"/>
    <col min="13828" max="13828" width="10.42578125" style="1" bestFit="1" customWidth="1"/>
    <col min="13829" max="13829" width="13.5703125" style="1" bestFit="1" customWidth="1"/>
    <col min="13830" max="14077" width="9.140625" style="1"/>
    <col min="14078" max="14078" width="6.85546875" style="1" bestFit="1" customWidth="1"/>
    <col min="14079" max="14079" width="31.140625" style="1" bestFit="1" customWidth="1"/>
    <col min="14080" max="14080" width="20.5703125" style="1" bestFit="1" customWidth="1"/>
    <col min="14081" max="14081" width="22.42578125" style="1" bestFit="1" customWidth="1"/>
    <col min="14082" max="14082" width="11.42578125" style="1" bestFit="1" customWidth="1"/>
    <col min="14083" max="14083" width="14.42578125" style="1" customWidth="1"/>
    <col min="14084" max="14084" width="10.42578125" style="1" bestFit="1" customWidth="1"/>
    <col min="14085" max="14085" width="13.5703125" style="1" bestFit="1" customWidth="1"/>
    <col min="14086" max="14333" width="9.140625" style="1"/>
    <col min="14334" max="14334" width="6.85546875" style="1" bestFit="1" customWidth="1"/>
    <col min="14335" max="14335" width="31.140625" style="1" bestFit="1" customWidth="1"/>
    <col min="14336" max="14336" width="20.5703125" style="1" bestFit="1" customWidth="1"/>
    <col min="14337" max="14337" width="22.42578125" style="1" bestFit="1" customWidth="1"/>
    <col min="14338" max="14338" width="11.42578125" style="1" bestFit="1" customWidth="1"/>
    <col min="14339" max="14339" width="14.42578125" style="1" customWidth="1"/>
    <col min="14340" max="14340" width="10.42578125" style="1" bestFit="1" customWidth="1"/>
    <col min="14341" max="14341" width="13.5703125" style="1" bestFit="1" customWidth="1"/>
    <col min="14342" max="14589" width="9.140625" style="1"/>
    <col min="14590" max="14590" width="6.85546875" style="1" bestFit="1" customWidth="1"/>
    <col min="14591" max="14591" width="31.140625" style="1" bestFit="1" customWidth="1"/>
    <col min="14592" max="14592" width="20.5703125" style="1" bestFit="1" customWidth="1"/>
    <col min="14593" max="14593" width="22.42578125" style="1" bestFit="1" customWidth="1"/>
    <col min="14594" max="14594" width="11.42578125" style="1" bestFit="1" customWidth="1"/>
    <col min="14595" max="14595" width="14.42578125" style="1" customWidth="1"/>
    <col min="14596" max="14596" width="10.42578125" style="1" bestFit="1" customWidth="1"/>
    <col min="14597" max="14597" width="13.5703125" style="1" bestFit="1" customWidth="1"/>
    <col min="14598" max="14845" width="9.140625" style="1"/>
    <col min="14846" max="14846" width="6.85546875" style="1" bestFit="1" customWidth="1"/>
    <col min="14847" max="14847" width="31.140625" style="1" bestFit="1" customWidth="1"/>
    <col min="14848" max="14848" width="20.5703125" style="1" bestFit="1" customWidth="1"/>
    <col min="14849" max="14849" width="22.42578125" style="1" bestFit="1" customWidth="1"/>
    <col min="14850" max="14850" width="11.42578125" style="1" bestFit="1" customWidth="1"/>
    <col min="14851" max="14851" width="14.42578125" style="1" customWidth="1"/>
    <col min="14852" max="14852" width="10.42578125" style="1" bestFit="1" customWidth="1"/>
    <col min="14853" max="14853" width="13.5703125" style="1" bestFit="1" customWidth="1"/>
    <col min="14854" max="15101" width="9.140625" style="1"/>
    <col min="15102" max="15102" width="6.85546875" style="1" bestFit="1" customWidth="1"/>
    <col min="15103" max="15103" width="31.140625" style="1" bestFit="1" customWidth="1"/>
    <col min="15104" max="15104" width="20.5703125" style="1" bestFit="1" customWidth="1"/>
    <col min="15105" max="15105" width="22.42578125" style="1" bestFit="1" customWidth="1"/>
    <col min="15106" max="15106" width="11.42578125" style="1" bestFit="1" customWidth="1"/>
    <col min="15107" max="15107" width="14.42578125" style="1" customWidth="1"/>
    <col min="15108" max="15108" width="10.42578125" style="1" bestFit="1" customWidth="1"/>
    <col min="15109" max="15109" width="13.5703125" style="1" bestFit="1" customWidth="1"/>
    <col min="15110" max="15357" width="9.140625" style="1"/>
    <col min="15358" max="15358" width="6.85546875" style="1" bestFit="1" customWidth="1"/>
    <col min="15359" max="15359" width="31.140625" style="1" bestFit="1" customWidth="1"/>
    <col min="15360" max="15360" width="20.5703125" style="1" bestFit="1" customWidth="1"/>
    <col min="15361" max="15361" width="22.42578125" style="1" bestFit="1" customWidth="1"/>
    <col min="15362" max="15362" width="11.42578125" style="1" bestFit="1" customWidth="1"/>
    <col min="15363" max="15363" width="14.42578125" style="1" customWidth="1"/>
    <col min="15364" max="15364" width="10.42578125" style="1" bestFit="1" customWidth="1"/>
    <col min="15365" max="15365" width="13.5703125" style="1" bestFit="1" customWidth="1"/>
    <col min="15366" max="15613" width="9.140625" style="1"/>
    <col min="15614" max="15614" width="6.85546875" style="1" bestFit="1" customWidth="1"/>
    <col min="15615" max="15615" width="31.140625" style="1" bestFit="1" customWidth="1"/>
    <col min="15616" max="15616" width="20.5703125" style="1" bestFit="1" customWidth="1"/>
    <col min="15617" max="15617" width="22.42578125" style="1" bestFit="1" customWidth="1"/>
    <col min="15618" max="15618" width="11.42578125" style="1" bestFit="1" customWidth="1"/>
    <col min="15619" max="15619" width="14.42578125" style="1" customWidth="1"/>
    <col min="15620" max="15620" width="10.42578125" style="1" bestFit="1" customWidth="1"/>
    <col min="15621" max="15621" width="13.5703125" style="1" bestFit="1" customWidth="1"/>
    <col min="15622" max="15869" width="9.140625" style="1"/>
    <col min="15870" max="15870" width="6.85546875" style="1" bestFit="1" customWidth="1"/>
    <col min="15871" max="15871" width="31.140625" style="1" bestFit="1" customWidth="1"/>
    <col min="15872" max="15872" width="20.5703125" style="1" bestFit="1" customWidth="1"/>
    <col min="15873" max="15873" width="22.42578125" style="1" bestFit="1" customWidth="1"/>
    <col min="15874" max="15874" width="11.42578125" style="1" bestFit="1" customWidth="1"/>
    <col min="15875" max="15875" width="14.42578125" style="1" customWidth="1"/>
    <col min="15876" max="15876" width="10.42578125" style="1" bestFit="1" customWidth="1"/>
    <col min="15877" max="15877" width="13.5703125" style="1" bestFit="1" customWidth="1"/>
    <col min="15878" max="16125" width="9.140625" style="1"/>
    <col min="16126" max="16126" width="6.85546875" style="1" bestFit="1" customWidth="1"/>
    <col min="16127" max="16127" width="31.140625" style="1" bestFit="1" customWidth="1"/>
    <col min="16128" max="16128" width="20.5703125" style="1" bestFit="1" customWidth="1"/>
    <col min="16129" max="16129" width="22.42578125" style="1" bestFit="1" customWidth="1"/>
    <col min="16130" max="16130" width="11.42578125" style="1" bestFit="1" customWidth="1"/>
    <col min="16131" max="16131" width="14.42578125" style="1" customWidth="1"/>
    <col min="16132" max="16132" width="10.42578125" style="1" bestFit="1" customWidth="1"/>
    <col min="16133" max="16133" width="13.5703125" style="1" bestFit="1" customWidth="1"/>
    <col min="16134" max="16380" width="9.140625" style="1"/>
    <col min="16381" max="16382" width="9.140625" style="1" customWidth="1"/>
    <col min="16383" max="16384" width="9.140625" style="1"/>
  </cols>
  <sheetData>
    <row r="1" spans="1:16" x14ac:dyDescent="0.25">
      <c r="D1" s="189" t="s">
        <v>286</v>
      </c>
      <c r="E1" s="190"/>
      <c r="F1" s="190"/>
      <c r="G1" s="190"/>
      <c r="H1" s="190"/>
      <c r="I1" s="190"/>
      <c r="J1" s="190"/>
      <c r="K1" s="190"/>
      <c r="L1" s="190"/>
      <c r="M1" s="190"/>
      <c r="N1" s="190"/>
      <c r="O1" s="190"/>
      <c r="P1" s="190"/>
    </row>
    <row r="2" spans="1:16" x14ac:dyDescent="0.25">
      <c r="B2" s="206" t="s">
        <v>287</v>
      </c>
      <c r="C2" s="206"/>
      <c r="D2" s="206"/>
      <c r="E2" s="206"/>
    </row>
    <row r="3" spans="1:16" ht="16.5" thickBot="1" x14ac:dyDescent="0.3">
      <c r="A3" s="207" t="s">
        <v>0</v>
      </c>
      <c r="B3" s="207"/>
      <c r="C3" s="207"/>
      <c r="D3" s="207"/>
      <c r="E3" s="207"/>
      <c r="F3" s="207"/>
      <c r="G3" s="207"/>
      <c r="H3" s="207"/>
      <c r="I3" s="207"/>
      <c r="J3" s="207"/>
      <c r="K3" s="207"/>
      <c r="L3" s="207"/>
      <c r="M3" s="207"/>
      <c r="N3" s="207"/>
      <c r="O3" s="207"/>
      <c r="P3" s="1"/>
    </row>
    <row r="4" spans="1:16" s="5" customFormat="1" x14ac:dyDescent="0.25">
      <c r="A4" s="208" t="s">
        <v>1</v>
      </c>
      <c r="B4" s="210" t="s">
        <v>2</v>
      </c>
      <c r="C4" s="210" t="s">
        <v>3</v>
      </c>
      <c r="D4" s="210" t="s">
        <v>4</v>
      </c>
      <c r="E4" s="212" t="s">
        <v>5</v>
      </c>
      <c r="F4" s="212"/>
      <c r="G4" s="212"/>
      <c r="H4" s="212"/>
      <c r="I4" s="212"/>
      <c r="J4" s="212"/>
      <c r="K4" s="212"/>
      <c r="L4" s="210" t="s">
        <v>6</v>
      </c>
      <c r="M4" s="210" t="s">
        <v>7</v>
      </c>
      <c r="N4" s="213" t="s">
        <v>8</v>
      </c>
      <c r="O4" s="200" t="s">
        <v>9</v>
      </c>
      <c r="P4" s="200" t="s">
        <v>10</v>
      </c>
    </row>
    <row r="5" spans="1:16" s="7" customFormat="1" x14ac:dyDescent="0.25">
      <c r="A5" s="209"/>
      <c r="B5" s="211"/>
      <c r="C5" s="211"/>
      <c r="D5" s="211"/>
      <c r="E5" s="6">
        <v>4</v>
      </c>
      <c r="F5" s="6">
        <v>5</v>
      </c>
      <c r="G5" s="6">
        <v>6</v>
      </c>
      <c r="H5" s="6">
        <v>7</v>
      </c>
      <c r="I5" s="6">
        <v>8</v>
      </c>
      <c r="J5" s="6">
        <v>9</v>
      </c>
      <c r="K5" s="6">
        <v>10</v>
      </c>
      <c r="L5" s="211"/>
      <c r="M5" s="211"/>
      <c r="N5" s="214"/>
      <c r="O5" s="201"/>
      <c r="P5" s="201"/>
    </row>
    <row r="6" spans="1:16" ht="16.5" thickBot="1" x14ac:dyDescent="0.3">
      <c r="A6" s="202" t="s">
        <v>11</v>
      </c>
      <c r="B6" s="203"/>
      <c r="C6" s="203"/>
      <c r="D6" s="203"/>
      <c r="E6" s="203"/>
      <c r="F6" s="203"/>
      <c r="G6" s="203"/>
      <c r="H6" s="203"/>
      <c r="I6" s="203"/>
      <c r="J6" s="203"/>
      <c r="K6" s="203"/>
      <c r="L6" s="203"/>
      <c r="M6" s="203"/>
      <c r="N6" s="203"/>
      <c r="O6" s="203"/>
      <c r="P6" s="8"/>
    </row>
    <row r="7" spans="1:16" s="18" customFormat="1" x14ac:dyDescent="0.25">
      <c r="A7" s="9">
        <v>1</v>
      </c>
      <c r="B7" s="10" t="s">
        <v>12</v>
      </c>
      <c r="C7" s="11" t="s">
        <v>13</v>
      </c>
      <c r="D7" s="10" t="s">
        <v>14</v>
      </c>
      <c r="E7" s="12"/>
      <c r="F7" s="12"/>
      <c r="G7" s="12"/>
      <c r="H7" s="13"/>
      <c r="I7" s="13"/>
      <c r="J7" s="13"/>
      <c r="K7" s="12"/>
      <c r="L7" s="14">
        <v>0.4</v>
      </c>
      <c r="M7" s="14">
        <v>6</v>
      </c>
      <c r="N7" s="15">
        <v>0.5</v>
      </c>
      <c r="O7" s="16">
        <f t="shared" ref="O7:O15" si="0">M7*N7</f>
        <v>3</v>
      </c>
      <c r="P7" s="17">
        <f t="shared" ref="P7:P15" si="1">O7*(43.2/10.8)</f>
        <v>12</v>
      </c>
    </row>
    <row r="8" spans="1:16" s="18" customFormat="1" x14ac:dyDescent="0.25">
      <c r="A8" s="19">
        <v>2</v>
      </c>
      <c r="B8" s="20" t="s">
        <v>15</v>
      </c>
      <c r="C8" s="21" t="s">
        <v>16</v>
      </c>
      <c r="D8" s="20" t="s">
        <v>17</v>
      </c>
      <c r="E8" s="22"/>
      <c r="F8" s="22"/>
      <c r="G8" s="22"/>
      <c r="H8" s="22"/>
      <c r="I8" s="22"/>
      <c r="J8" s="23"/>
      <c r="K8" s="23"/>
      <c r="L8" s="24">
        <v>0.45</v>
      </c>
      <c r="M8" s="24">
        <v>5</v>
      </c>
      <c r="N8" s="25">
        <v>0.5</v>
      </c>
      <c r="O8" s="26">
        <f t="shared" si="0"/>
        <v>2.5</v>
      </c>
      <c r="P8" s="27">
        <f t="shared" si="1"/>
        <v>10</v>
      </c>
    </row>
    <row r="9" spans="1:16" s="18" customFormat="1" x14ac:dyDescent="0.25">
      <c r="A9" s="19">
        <v>3</v>
      </c>
      <c r="B9" s="20" t="s">
        <v>18</v>
      </c>
      <c r="C9" s="21" t="s">
        <v>19</v>
      </c>
      <c r="D9" s="20" t="s">
        <v>20</v>
      </c>
      <c r="E9" s="22"/>
      <c r="F9" s="22"/>
      <c r="G9" s="22"/>
      <c r="H9" s="22"/>
      <c r="I9" s="23"/>
      <c r="J9" s="23"/>
      <c r="K9" s="22"/>
      <c r="L9" s="24">
        <v>0.45</v>
      </c>
      <c r="M9" s="24">
        <v>5</v>
      </c>
      <c r="N9" s="25">
        <v>0.5</v>
      </c>
      <c r="O9" s="26">
        <f t="shared" si="0"/>
        <v>2.5</v>
      </c>
      <c r="P9" s="27">
        <f t="shared" si="1"/>
        <v>10</v>
      </c>
    </row>
    <row r="10" spans="1:16" s="18" customFormat="1" x14ac:dyDescent="0.25">
      <c r="A10" s="19">
        <v>4</v>
      </c>
      <c r="B10" s="20" t="s">
        <v>21</v>
      </c>
      <c r="C10" s="21" t="s">
        <v>22</v>
      </c>
      <c r="D10" s="20" t="s">
        <v>23</v>
      </c>
      <c r="E10" s="22"/>
      <c r="F10" s="22"/>
      <c r="G10" s="22"/>
      <c r="H10" s="23"/>
      <c r="I10" s="22"/>
      <c r="J10" s="22"/>
      <c r="K10" s="22"/>
      <c r="L10" s="24">
        <v>0.45</v>
      </c>
      <c r="M10" s="24">
        <v>5</v>
      </c>
      <c r="N10" s="25">
        <v>0.7</v>
      </c>
      <c r="O10" s="26">
        <f t="shared" si="0"/>
        <v>3.5</v>
      </c>
      <c r="P10" s="27">
        <f t="shared" si="1"/>
        <v>14</v>
      </c>
    </row>
    <row r="11" spans="1:16" s="18" customFormat="1" x14ac:dyDescent="0.25">
      <c r="A11" s="19">
        <v>5</v>
      </c>
      <c r="B11" s="20" t="s">
        <v>24</v>
      </c>
      <c r="C11" s="21" t="s">
        <v>25</v>
      </c>
      <c r="D11" s="20" t="s">
        <v>26</v>
      </c>
      <c r="E11" s="22"/>
      <c r="F11" s="22"/>
      <c r="G11" s="23"/>
      <c r="H11" s="23"/>
      <c r="I11" s="22"/>
      <c r="J11" s="22"/>
      <c r="K11" s="22"/>
      <c r="L11" s="24">
        <v>0.4</v>
      </c>
      <c r="M11" s="24">
        <v>6</v>
      </c>
      <c r="N11" s="25">
        <v>0.4</v>
      </c>
      <c r="O11" s="26">
        <f t="shared" si="0"/>
        <v>2.4000000000000004</v>
      </c>
      <c r="P11" s="27">
        <f t="shared" si="1"/>
        <v>9.6000000000000014</v>
      </c>
    </row>
    <row r="12" spans="1:16" s="18" customFormat="1" x14ac:dyDescent="0.25">
      <c r="A12" s="19">
        <v>6</v>
      </c>
      <c r="B12" s="20" t="s">
        <v>27</v>
      </c>
      <c r="C12" s="21" t="s">
        <v>28</v>
      </c>
      <c r="D12" s="20" t="s">
        <v>29</v>
      </c>
      <c r="E12" s="22"/>
      <c r="F12" s="22"/>
      <c r="G12" s="23"/>
      <c r="H12" s="23"/>
      <c r="I12" s="22"/>
      <c r="J12" s="22"/>
      <c r="K12" s="22"/>
      <c r="L12" s="24">
        <v>0.45</v>
      </c>
      <c r="M12" s="24">
        <v>5</v>
      </c>
      <c r="N12" s="25">
        <v>0.9</v>
      </c>
      <c r="O12" s="26">
        <f t="shared" si="0"/>
        <v>4.5</v>
      </c>
      <c r="P12" s="27">
        <f t="shared" si="1"/>
        <v>18</v>
      </c>
    </row>
    <row r="13" spans="1:16" s="18" customFormat="1" x14ac:dyDescent="0.25">
      <c r="A13" s="19">
        <v>7</v>
      </c>
      <c r="B13" s="20" t="s">
        <v>30</v>
      </c>
      <c r="C13" s="21" t="s">
        <v>31</v>
      </c>
      <c r="D13" s="20" t="s">
        <v>32</v>
      </c>
      <c r="E13" s="22"/>
      <c r="F13" s="22"/>
      <c r="G13" s="22"/>
      <c r="H13" s="23"/>
      <c r="I13" s="23"/>
      <c r="J13" s="23"/>
      <c r="K13" s="22"/>
      <c r="L13" s="24">
        <v>0.45</v>
      </c>
      <c r="M13" s="24">
        <v>5</v>
      </c>
      <c r="N13" s="25">
        <v>0.7</v>
      </c>
      <c r="O13" s="26">
        <f t="shared" si="0"/>
        <v>3.5</v>
      </c>
      <c r="P13" s="27">
        <f t="shared" si="1"/>
        <v>14</v>
      </c>
    </row>
    <row r="14" spans="1:16" s="18" customFormat="1" x14ac:dyDescent="0.25">
      <c r="A14" s="19">
        <v>8</v>
      </c>
      <c r="B14" s="20" t="s">
        <v>30</v>
      </c>
      <c r="C14" s="21" t="s">
        <v>33</v>
      </c>
      <c r="D14" s="20" t="s">
        <v>32</v>
      </c>
      <c r="E14" s="22"/>
      <c r="F14" s="22"/>
      <c r="G14" s="22"/>
      <c r="H14" s="23"/>
      <c r="I14" s="23"/>
      <c r="J14" s="23"/>
      <c r="K14" s="22"/>
      <c r="L14" s="24">
        <v>0.4</v>
      </c>
      <c r="M14" s="24">
        <v>5</v>
      </c>
      <c r="N14" s="25">
        <v>0.7</v>
      </c>
      <c r="O14" s="26">
        <f t="shared" si="0"/>
        <v>3.5</v>
      </c>
      <c r="P14" s="27">
        <f t="shared" si="1"/>
        <v>14</v>
      </c>
    </row>
    <row r="15" spans="1:16" s="18" customFormat="1" ht="16.5" thickBot="1" x14ac:dyDescent="0.3">
      <c r="A15" s="28">
        <v>9</v>
      </c>
      <c r="B15" s="29" t="s">
        <v>34</v>
      </c>
      <c r="C15" s="30" t="s">
        <v>35</v>
      </c>
      <c r="D15" s="29" t="s">
        <v>36</v>
      </c>
      <c r="E15" s="31"/>
      <c r="F15" s="31"/>
      <c r="G15" s="32"/>
      <c r="H15" s="32"/>
      <c r="I15" s="31"/>
      <c r="J15" s="31"/>
      <c r="K15" s="31"/>
      <c r="L15" s="33">
        <v>0.4</v>
      </c>
      <c r="M15" s="33">
        <v>6</v>
      </c>
      <c r="N15" s="34">
        <v>0.5</v>
      </c>
      <c r="O15" s="35">
        <f t="shared" si="0"/>
        <v>3</v>
      </c>
      <c r="P15" s="36">
        <f t="shared" si="1"/>
        <v>12</v>
      </c>
    </row>
    <row r="16" spans="1:16" x14ac:dyDescent="0.25">
      <c r="A16" s="204" t="s">
        <v>37</v>
      </c>
      <c r="B16" s="205"/>
      <c r="C16" s="205"/>
      <c r="D16" s="205"/>
      <c r="E16" s="205"/>
      <c r="F16" s="205"/>
      <c r="G16" s="205"/>
      <c r="H16" s="205"/>
      <c r="I16" s="205"/>
      <c r="J16" s="205"/>
      <c r="K16" s="205"/>
      <c r="L16" s="205"/>
      <c r="M16" s="205"/>
      <c r="N16" s="37">
        <f>SUM(N7:N15)</f>
        <v>5.4</v>
      </c>
      <c r="O16" s="38">
        <f>SUM(O7:O15)</f>
        <v>28.4</v>
      </c>
      <c r="P16" s="38">
        <f>SUM(P7:P15)</f>
        <v>113.6</v>
      </c>
    </row>
    <row r="17" spans="1:16" ht="16.5" thickBot="1" x14ac:dyDescent="0.3">
      <c r="A17" s="191" t="s">
        <v>38</v>
      </c>
      <c r="B17" s="192"/>
      <c r="C17" s="192"/>
      <c r="D17" s="192"/>
      <c r="E17" s="192"/>
      <c r="F17" s="192"/>
      <c r="G17" s="192"/>
      <c r="H17" s="192"/>
      <c r="I17" s="192"/>
      <c r="J17" s="192"/>
      <c r="K17" s="192"/>
      <c r="L17" s="192"/>
      <c r="M17" s="192"/>
      <c r="N17" s="192"/>
      <c r="O17" s="193"/>
      <c r="P17" s="39"/>
    </row>
    <row r="18" spans="1:16" s="18" customFormat="1" x14ac:dyDescent="0.25">
      <c r="A18" s="9">
        <v>1</v>
      </c>
      <c r="B18" s="40" t="s">
        <v>39</v>
      </c>
      <c r="C18" s="11" t="s">
        <v>40</v>
      </c>
      <c r="D18" s="10" t="s">
        <v>41</v>
      </c>
      <c r="E18" s="41"/>
      <c r="F18" s="41"/>
      <c r="G18" s="41"/>
      <c r="H18" s="41"/>
      <c r="I18" s="41"/>
      <c r="J18" s="41"/>
      <c r="K18" s="41"/>
      <c r="L18" s="14">
        <v>0.5</v>
      </c>
      <c r="M18" s="14">
        <v>4</v>
      </c>
      <c r="N18" s="15">
        <f>0.5+0.5</f>
        <v>1</v>
      </c>
      <c r="O18" s="16">
        <f>M18*N18</f>
        <v>4</v>
      </c>
      <c r="P18" s="17">
        <f>O18*(43.2/10.8)</f>
        <v>16</v>
      </c>
    </row>
    <row r="19" spans="1:16" s="18" customFormat="1" x14ac:dyDescent="0.25">
      <c r="A19" s="19">
        <v>2</v>
      </c>
      <c r="B19" s="6" t="s">
        <v>42</v>
      </c>
      <c r="C19" s="21" t="s">
        <v>43</v>
      </c>
      <c r="D19" s="20" t="s">
        <v>44</v>
      </c>
      <c r="E19" s="42"/>
      <c r="F19" s="42"/>
      <c r="G19" s="42"/>
      <c r="H19" s="42"/>
      <c r="I19" s="42"/>
      <c r="J19" s="42"/>
      <c r="K19" s="42"/>
      <c r="L19" s="24">
        <v>0.6</v>
      </c>
      <c r="M19" s="24">
        <v>2</v>
      </c>
      <c r="N19" s="25">
        <v>1.2</v>
      </c>
      <c r="O19" s="26">
        <f>M19*N19</f>
        <v>2.4</v>
      </c>
      <c r="P19" s="27">
        <f>O19*(43.2/10.8)</f>
        <v>9.6</v>
      </c>
    </row>
    <row r="20" spans="1:16" s="18" customFormat="1" x14ac:dyDescent="0.25">
      <c r="A20" s="19">
        <v>3</v>
      </c>
      <c r="B20" s="6" t="s">
        <v>45</v>
      </c>
      <c r="C20" s="21" t="s">
        <v>46</v>
      </c>
      <c r="D20" s="20" t="s">
        <v>47</v>
      </c>
      <c r="E20" s="42"/>
      <c r="F20" s="42"/>
      <c r="G20" s="42"/>
      <c r="H20" s="42"/>
      <c r="I20" s="42"/>
      <c r="J20" s="42"/>
      <c r="K20" s="42"/>
      <c r="L20" s="24">
        <v>0.6</v>
      </c>
      <c r="M20" s="24">
        <v>2</v>
      </c>
      <c r="N20" s="25">
        <f>1+1</f>
        <v>2</v>
      </c>
      <c r="O20" s="26">
        <f>M20*N20</f>
        <v>4</v>
      </c>
      <c r="P20" s="27">
        <f>O20*(43.2/10.8)</f>
        <v>16</v>
      </c>
    </row>
    <row r="21" spans="1:16" s="18" customFormat="1" ht="16.5" customHeight="1" thickBot="1" x14ac:dyDescent="0.3">
      <c r="A21" s="28">
        <v>4</v>
      </c>
      <c r="B21" s="43" t="s">
        <v>48</v>
      </c>
      <c r="C21" s="30"/>
      <c r="D21" s="29" t="s">
        <v>49</v>
      </c>
      <c r="E21" s="44"/>
      <c r="F21" s="44"/>
      <c r="G21" s="44"/>
      <c r="H21" s="44"/>
      <c r="I21" s="44"/>
      <c r="J21" s="44"/>
      <c r="K21" s="44"/>
      <c r="L21" s="33">
        <v>0.4</v>
      </c>
      <c r="M21" s="33">
        <v>5</v>
      </c>
      <c r="N21" s="34">
        <f>0.6+0.6</f>
        <v>1.2</v>
      </c>
      <c r="O21" s="35">
        <f>M21*N21</f>
        <v>6</v>
      </c>
      <c r="P21" s="36">
        <f>O21*(43.2/10.8)</f>
        <v>24</v>
      </c>
    </row>
    <row r="22" spans="1:16" ht="16.5" thickBot="1" x14ac:dyDescent="0.3">
      <c r="A22" s="194" t="s">
        <v>37</v>
      </c>
      <c r="B22" s="195"/>
      <c r="C22" s="195"/>
      <c r="D22" s="195"/>
      <c r="E22" s="195"/>
      <c r="F22" s="195"/>
      <c r="G22" s="195"/>
      <c r="H22" s="195"/>
      <c r="I22" s="195"/>
      <c r="J22" s="195"/>
      <c r="K22" s="195"/>
      <c r="L22" s="195"/>
      <c r="M22" s="196"/>
      <c r="N22" s="45">
        <f>SUM(N18:N21)</f>
        <v>5.4</v>
      </c>
      <c r="O22" s="46">
        <f>SUM(O18:O21)</f>
        <v>16.399999999999999</v>
      </c>
      <c r="P22" s="46">
        <f>SUM(P18:P21)</f>
        <v>65.599999999999994</v>
      </c>
    </row>
    <row r="23" spans="1:16" ht="16.5" thickBot="1" x14ac:dyDescent="0.3">
      <c r="A23" s="191" t="s">
        <v>50</v>
      </c>
      <c r="B23" s="192"/>
      <c r="C23" s="192"/>
      <c r="D23" s="192"/>
      <c r="E23" s="192"/>
      <c r="F23" s="192"/>
      <c r="G23" s="192"/>
      <c r="H23" s="192"/>
      <c r="I23" s="192"/>
      <c r="J23" s="192"/>
      <c r="K23" s="192"/>
      <c r="L23" s="192"/>
      <c r="M23" s="192"/>
      <c r="N23" s="192"/>
      <c r="O23" s="193"/>
      <c r="P23" s="39"/>
    </row>
    <row r="24" spans="1:16" s="18" customFormat="1" ht="17.25" customHeight="1" thickBot="1" x14ac:dyDescent="0.3">
      <c r="A24" s="9">
        <v>1</v>
      </c>
      <c r="B24" s="40" t="s">
        <v>51</v>
      </c>
      <c r="C24" s="11" t="s">
        <v>52</v>
      </c>
      <c r="D24" s="10" t="s">
        <v>53</v>
      </c>
      <c r="E24" s="12"/>
      <c r="F24" s="12"/>
      <c r="G24" s="23"/>
      <c r="H24" s="23"/>
      <c r="I24" s="12"/>
      <c r="J24" s="12"/>
      <c r="K24" s="12"/>
      <c r="L24" s="14"/>
      <c r="M24" s="14">
        <v>30</v>
      </c>
      <c r="N24" s="15">
        <v>0.6</v>
      </c>
      <c r="O24" s="16">
        <f>M24*N24</f>
        <v>18</v>
      </c>
      <c r="P24" s="17">
        <f t="shared" ref="P24:P25" si="2">O24*(43.2/10.8)</f>
        <v>72</v>
      </c>
    </row>
    <row r="25" spans="1:16" s="18" customFormat="1" x14ac:dyDescent="0.25">
      <c r="A25" s="19">
        <v>2</v>
      </c>
      <c r="B25" s="6" t="s">
        <v>54</v>
      </c>
      <c r="C25" s="21" t="s">
        <v>55</v>
      </c>
      <c r="D25" s="20" t="s">
        <v>56</v>
      </c>
      <c r="E25" s="22"/>
      <c r="F25" s="23"/>
      <c r="G25" s="23"/>
      <c r="H25" s="12"/>
      <c r="I25" s="22"/>
      <c r="J25" s="22"/>
      <c r="K25" s="22"/>
      <c r="L25" s="24"/>
      <c r="M25" s="24">
        <v>30</v>
      </c>
      <c r="N25" s="25">
        <v>0.6</v>
      </c>
      <c r="O25" s="26">
        <f t="shared" ref="O25" si="3">M25*N25</f>
        <v>18</v>
      </c>
      <c r="P25" s="27">
        <f t="shared" si="2"/>
        <v>72</v>
      </c>
    </row>
    <row r="26" spans="1:16" ht="16.5" thickBot="1" x14ac:dyDescent="0.3">
      <c r="A26" s="194" t="s">
        <v>37</v>
      </c>
      <c r="B26" s="195"/>
      <c r="C26" s="195"/>
      <c r="D26" s="195"/>
      <c r="E26" s="195"/>
      <c r="F26" s="195"/>
      <c r="G26" s="195"/>
      <c r="H26" s="195"/>
      <c r="I26" s="195"/>
      <c r="J26" s="195"/>
      <c r="K26" s="195"/>
      <c r="L26" s="195"/>
      <c r="M26" s="196"/>
      <c r="N26" s="45">
        <f>SUM(N24:N25)</f>
        <v>1.2</v>
      </c>
      <c r="O26" s="46">
        <f>SUM(O24:O25)</f>
        <v>36</v>
      </c>
      <c r="P26" s="46">
        <f>SUM(P24:P25)</f>
        <v>144</v>
      </c>
    </row>
    <row r="27" spans="1:16" ht="16.5" thickBot="1" x14ac:dyDescent="0.3">
      <c r="A27" s="197" t="s">
        <v>57</v>
      </c>
      <c r="B27" s="198"/>
      <c r="C27" s="198"/>
      <c r="D27" s="198"/>
      <c r="E27" s="198"/>
      <c r="F27" s="198"/>
      <c r="G27" s="198"/>
      <c r="H27" s="198"/>
      <c r="I27" s="198"/>
      <c r="J27" s="198"/>
      <c r="K27" s="198"/>
      <c r="L27" s="198"/>
      <c r="M27" s="199"/>
      <c r="N27" s="45">
        <f>N16+N22</f>
        <v>10.8</v>
      </c>
      <c r="O27" s="46">
        <f>O16+O22</f>
        <v>44.8</v>
      </c>
      <c r="P27" s="46">
        <f>P16+P22</f>
        <v>179.2</v>
      </c>
    </row>
    <row r="28" spans="1:16" x14ac:dyDescent="0.25">
      <c r="A28" s="1" t="s">
        <v>58</v>
      </c>
      <c r="C28" s="1"/>
      <c r="L28" s="1"/>
      <c r="M28" s="1"/>
      <c r="N28" s="1"/>
      <c r="O28" s="47"/>
      <c r="P28" s="47"/>
    </row>
  </sheetData>
  <mergeCells count="20">
    <mergeCell ref="E4:K4"/>
    <mergeCell ref="L4:L5"/>
    <mergeCell ref="M4:M5"/>
    <mergeCell ref="N4:N5"/>
    <mergeCell ref="D1:P1"/>
    <mergeCell ref="A23:O23"/>
    <mergeCell ref="A26:M26"/>
    <mergeCell ref="A27:M27"/>
    <mergeCell ref="O4:O5"/>
    <mergeCell ref="P4:P5"/>
    <mergeCell ref="A6:O6"/>
    <mergeCell ref="A16:M16"/>
    <mergeCell ref="A17:O17"/>
    <mergeCell ref="A22:M22"/>
    <mergeCell ref="B2:E2"/>
    <mergeCell ref="A3:O3"/>
    <mergeCell ref="A4:A5"/>
    <mergeCell ref="B4:B5"/>
    <mergeCell ref="C4:C5"/>
    <mergeCell ref="D4: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
  <sheetViews>
    <sheetView workbookViewId="0">
      <selection activeCell="D1" sqref="D1:H1"/>
    </sheetView>
  </sheetViews>
  <sheetFormatPr defaultRowHeight="15" x14ac:dyDescent="0.25"/>
  <cols>
    <col min="2" max="2" width="20.85546875" customWidth="1"/>
    <col min="3" max="3" width="26.28515625" customWidth="1"/>
    <col min="4" max="4" width="20.5703125" customWidth="1"/>
    <col min="5" max="5" width="18.42578125" customWidth="1"/>
    <col min="6" max="6" width="16.42578125" customWidth="1"/>
    <col min="8" max="8" width="18.28515625" customWidth="1"/>
  </cols>
  <sheetData>
    <row r="1" spans="1:8" x14ac:dyDescent="0.25">
      <c r="D1" s="190" t="s">
        <v>286</v>
      </c>
      <c r="E1" s="190"/>
      <c r="F1" s="190"/>
      <c r="G1" s="190"/>
      <c r="H1" s="190"/>
    </row>
    <row r="2" spans="1:8" x14ac:dyDescent="0.25">
      <c r="B2" s="206" t="s">
        <v>287</v>
      </c>
      <c r="C2" s="206"/>
      <c r="D2" s="206"/>
      <c r="E2" s="206"/>
    </row>
    <row r="5" spans="1:8" s="48" customFormat="1" ht="18" x14ac:dyDescent="0.25">
      <c r="A5" s="216" t="s">
        <v>59</v>
      </c>
      <c r="B5" s="216"/>
      <c r="C5" s="216"/>
      <c r="D5" s="216"/>
      <c r="E5" s="216"/>
      <c r="F5" s="216"/>
      <c r="G5" s="216"/>
      <c r="H5" s="216"/>
    </row>
    <row r="6" spans="1:8" s="48" customFormat="1" ht="15.75" x14ac:dyDescent="0.25">
      <c r="A6" s="217" t="s">
        <v>60</v>
      </c>
      <c r="B6" s="217"/>
      <c r="C6" s="217"/>
      <c r="D6" s="217"/>
      <c r="E6" s="217"/>
      <c r="F6" s="217"/>
      <c r="G6" s="217"/>
      <c r="H6" s="217"/>
    </row>
    <row r="7" spans="1:8" ht="15.75" thickBot="1" x14ac:dyDescent="0.3"/>
    <row r="8" spans="1:8" s="53" customFormat="1" ht="63" x14ac:dyDescent="0.25">
      <c r="A8" s="49" t="s">
        <v>61</v>
      </c>
      <c r="B8" s="50" t="s">
        <v>2</v>
      </c>
      <c r="C8" s="51" t="s">
        <v>4</v>
      </c>
      <c r="D8" s="51" t="s">
        <v>62</v>
      </c>
      <c r="E8" s="51" t="s">
        <v>63</v>
      </c>
      <c r="F8" s="51" t="s">
        <v>6</v>
      </c>
      <c r="G8" s="51" t="s">
        <v>64</v>
      </c>
      <c r="H8" s="52" t="s">
        <v>65</v>
      </c>
    </row>
    <row r="9" spans="1:8" s="48" customFormat="1" ht="15.75" x14ac:dyDescent="0.25">
      <c r="A9" s="218" t="s">
        <v>66</v>
      </c>
      <c r="B9" s="219"/>
      <c r="C9" s="219"/>
      <c r="D9" s="219"/>
      <c r="E9" s="219"/>
      <c r="F9" s="219"/>
      <c r="G9" s="219"/>
      <c r="H9" s="220"/>
    </row>
    <row r="10" spans="1:8" s="58" customFormat="1" ht="48.75" customHeight="1" x14ac:dyDescent="0.25">
      <c r="A10" s="54">
        <v>1</v>
      </c>
      <c r="B10" s="55" t="s">
        <v>67</v>
      </c>
      <c r="C10" s="55" t="s">
        <v>68</v>
      </c>
      <c r="D10" s="56" t="s">
        <v>69</v>
      </c>
      <c r="E10" s="56" t="s">
        <v>70</v>
      </c>
      <c r="F10" s="57">
        <v>0.4</v>
      </c>
      <c r="G10" s="56">
        <f>43*4</f>
        <v>172</v>
      </c>
      <c r="H10" s="55" t="s">
        <v>71</v>
      </c>
    </row>
    <row r="11" spans="1:8" s="60" customFormat="1" ht="30" x14ac:dyDescent="0.25">
      <c r="A11" s="182">
        <v>2</v>
      </c>
      <c r="B11" s="55" t="s">
        <v>271</v>
      </c>
      <c r="C11" s="55" t="s">
        <v>72</v>
      </c>
      <c r="D11" s="56" t="s">
        <v>73</v>
      </c>
      <c r="E11" s="56" t="s">
        <v>74</v>
      </c>
      <c r="F11" s="57"/>
      <c r="G11" s="56">
        <v>13</v>
      </c>
      <c r="H11" s="55" t="s">
        <v>279</v>
      </c>
    </row>
    <row r="12" spans="1:8" s="48" customFormat="1" ht="15.75" x14ac:dyDescent="0.25">
      <c r="A12" s="221" t="s">
        <v>75</v>
      </c>
      <c r="B12" s="221"/>
      <c r="C12" s="221"/>
      <c r="D12" s="221"/>
      <c r="E12" s="221"/>
      <c r="F12" s="221"/>
      <c r="G12" s="59">
        <f>SUM(G10:G11)</f>
        <v>185</v>
      </c>
      <c r="H12" s="56"/>
    </row>
    <row r="13" spans="1:8" s="48" customFormat="1" x14ac:dyDescent="0.25">
      <c r="A13" s="215" t="s">
        <v>76</v>
      </c>
      <c r="B13" s="215"/>
      <c r="C13" s="215"/>
      <c r="D13" s="215"/>
      <c r="E13" s="215"/>
      <c r="F13" s="215"/>
      <c r="G13" s="215"/>
      <c r="H13" s="215"/>
    </row>
    <row r="14" spans="1:8" s="48" customFormat="1" ht="15" customHeight="1" x14ac:dyDescent="0.25">
      <c r="A14" s="56" t="s">
        <v>77</v>
      </c>
      <c r="B14" s="215" t="s">
        <v>78</v>
      </c>
      <c r="C14" s="215"/>
      <c r="D14" s="215"/>
      <c r="E14" s="215"/>
      <c r="F14" s="215"/>
      <c r="G14" s="215"/>
      <c r="H14" s="215"/>
    </row>
    <row r="15" spans="1:8" s="48" customFormat="1" x14ac:dyDescent="0.25">
      <c r="A15" s="56" t="s">
        <v>70</v>
      </c>
      <c r="B15" s="215" t="s">
        <v>79</v>
      </c>
      <c r="C15" s="215"/>
      <c r="D15" s="215"/>
      <c r="E15" s="215"/>
      <c r="F15" s="215"/>
      <c r="G15" s="215"/>
      <c r="H15" s="215"/>
    </row>
    <row r="17" spans="2:2" x14ac:dyDescent="0.25">
      <c r="B17" s="171" t="s">
        <v>269</v>
      </c>
    </row>
  </sheetData>
  <mergeCells count="9">
    <mergeCell ref="D1:H1"/>
    <mergeCell ref="B2:E2"/>
    <mergeCell ref="B15:H15"/>
    <mergeCell ref="A5:H5"/>
    <mergeCell ref="A6:H6"/>
    <mergeCell ref="A9:H9"/>
    <mergeCell ref="A12:F12"/>
    <mergeCell ref="A13:H13"/>
    <mergeCell ref="B14:H1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9"/>
  <sheetViews>
    <sheetView zoomScale="85" zoomScaleNormal="85" workbookViewId="0">
      <selection activeCell="E1" sqref="E1:G1"/>
    </sheetView>
  </sheetViews>
  <sheetFormatPr defaultRowHeight="15" x14ac:dyDescent="0.25"/>
  <cols>
    <col min="2" max="2" width="41.85546875" customWidth="1"/>
    <col min="3" max="3" width="13.5703125" customWidth="1"/>
    <col min="4" max="4" width="16.28515625" customWidth="1"/>
    <col min="5" max="5" width="85" customWidth="1"/>
    <col min="6" max="7" width="23.85546875" customWidth="1"/>
  </cols>
  <sheetData>
    <row r="1" spans="1:7" x14ac:dyDescent="0.25">
      <c r="A1" s="71"/>
      <c r="B1" s="71"/>
      <c r="C1" s="71"/>
      <c r="D1" s="71"/>
      <c r="E1" s="222" t="s">
        <v>286</v>
      </c>
      <c r="F1" s="190"/>
      <c r="G1" s="190"/>
    </row>
    <row r="2" spans="1:7" x14ac:dyDescent="0.25">
      <c r="A2" s="223" t="s">
        <v>89</v>
      </c>
      <c r="B2" s="223"/>
      <c r="C2" s="223"/>
      <c r="D2" s="223"/>
      <c r="E2" s="223"/>
      <c r="F2" s="223"/>
      <c r="G2" s="223"/>
    </row>
    <row r="3" spans="1:7" x14ac:dyDescent="0.25">
      <c r="A3" s="224" t="s">
        <v>90</v>
      </c>
      <c r="B3" s="224"/>
      <c r="C3" s="224"/>
      <c r="D3" s="224"/>
      <c r="E3" s="224"/>
      <c r="F3" s="224"/>
      <c r="G3" s="224"/>
    </row>
    <row r="4" spans="1:7" x14ac:dyDescent="0.25">
      <c r="A4" s="224" t="s">
        <v>91</v>
      </c>
      <c r="B4" s="224"/>
      <c r="C4" s="224"/>
      <c r="D4" s="224"/>
      <c r="E4" s="224"/>
      <c r="F4" s="224"/>
      <c r="G4" s="224"/>
    </row>
    <row r="5" spans="1:7" ht="15.75" thickBot="1" x14ac:dyDescent="0.3">
      <c r="A5" s="225" t="s">
        <v>152</v>
      </c>
      <c r="B5" s="225"/>
      <c r="C5" s="225"/>
      <c r="D5" s="225"/>
      <c r="E5" s="225"/>
      <c r="F5" s="225"/>
      <c r="G5" s="225"/>
    </row>
    <row r="6" spans="1:7" ht="30" customHeight="1" x14ac:dyDescent="0.25">
      <c r="A6" s="91" t="s">
        <v>61</v>
      </c>
      <c r="B6" s="92" t="s">
        <v>82</v>
      </c>
      <c r="C6" s="92" t="s">
        <v>83</v>
      </c>
      <c r="D6" s="92" t="s">
        <v>84</v>
      </c>
      <c r="E6" s="92" t="s">
        <v>65</v>
      </c>
      <c r="F6" s="93" t="s">
        <v>111</v>
      </c>
      <c r="G6" s="94" t="s">
        <v>88</v>
      </c>
    </row>
    <row r="7" spans="1:7" ht="15.75" thickBot="1" x14ac:dyDescent="0.3">
      <c r="A7" s="227" t="s">
        <v>80</v>
      </c>
      <c r="B7" s="228"/>
      <c r="C7" s="228"/>
      <c r="D7" s="228"/>
      <c r="E7" s="228"/>
      <c r="F7" s="228"/>
      <c r="G7" s="229"/>
    </row>
    <row r="8" spans="1:7" ht="60" customHeight="1" x14ac:dyDescent="0.25">
      <c r="A8" s="97">
        <v>1</v>
      </c>
      <c r="B8" s="98" t="s">
        <v>274</v>
      </c>
      <c r="C8" s="99" t="s">
        <v>81</v>
      </c>
      <c r="D8" s="100">
        <f>630</f>
        <v>630</v>
      </c>
      <c r="E8" s="101" t="s">
        <v>85</v>
      </c>
      <c r="F8" s="102"/>
      <c r="G8" s="103"/>
    </row>
    <row r="9" spans="1:7" ht="181.5" customHeight="1" x14ac:dyDescent="0.25">
      <c r="A9" s="95">
        <v>2</v>
      </c>
      <c r="B9" s="73" t="s">
        <v>272</v>
      </c>
      <c r="C9" s="72" t="s">
        <v>81</v>
      </c>
      <c r="D9" s="76">
        <f>630</f>
        <v>630</v>
      </c>
      <c r="E9" s="74" t="s">
        <v>86</v>
      </c>
      <c r="F9" s="75"/>
      <c r="G9" s="96"/>
    </row>
    <row r="10" spans="1:7" ht="165.75" customHeight="1" x14ac:dyDescent="0.25">
      <c r="A10" s="95">
        <v>3</v>
      </c>
      <c r="B10" s="73" t="s">
        <v>109</v>
      </c>
      <c r="C10" s="72" t="s">
        <v>81</v>
      </c>
      <c r="D10" s="76">
        <v>22</v>
      </c>
      <c r="E10" s="74" t="s">
        <v>87</v>
      </c>
      <c r="F10" s="75"/>
      <c r="G10" s="96"/>
    </row>
    <row r="11" spans="1:7" ht="174.75" customHeight="1" thickBot="1" x14ac:dyDescent="0.3">
      <c r="A11" s="104">
        <v>4</v>
      </c>
      <c r="B11" s="105" t="s">
        <v>110</v>
      </c>
      <c r="C11" s="106" t="s">
        <v>81</v>
      </c>
      <c r="D11" s="107">
        <v>44</v>
      </c>
      <c r="E11" s="108" t="s">
        <v>92</v>
      </c>
      <c r="F11" s="109"/>
      <c r="G11" s="110"/>
    </row>
    <row r="12" spans="1:7" ht="15.75" thickBot="1" x14ac:dyDescent="0.3">
      <c r="A12" s="230" t="s">
        <v>112</v>
      </c>
      <c r="B12" s="231"/>
      <c r="C12" s="231"/>
      <c r="D12" s="231"/>
      <c r="E12" s="231"/>
      <c r="F12" s="232"/>
      <c r="G12" s="111">
        <f>SUM(G8:G11)</f>
        <v>0</v>
      </c>
    </row>
    <row r="13" spans="1:7" x14ac:dyDescent="0.25">
      <c r="A13" s="71"/>
      <c r="B13" s="71"/>
      <c r="C13" s="71"/>
      <c r="D13" s="71"/>
      <c r="E13" s="71"/>
      <c r="F13" s="71"/>
      <c r="G13" s="71"/>
    </row>
    <row r="14" spans="1:7" x14ac:dyDescent="0.25">
      <c r="A14" s="71"/>
      <c r="B14" s="171" t="s">
        <v>238</v>
      </c>
      <c r="C14" s="71"/>
      <c r="D14" s="71"/>
      <c r="E14" s="71"/>
      <c r="F14" s="71"/>
      <c r="G14" s="71"/>
    </row>
    <row r="15" spans="1:7" x14ac:dyDescent="0.25">
      <c r="A15" s="71"/>
      <c r="B15" s="171" t="s">
        <v>269</v>
      </c>
      <c r="C15" s="71"/>
      <c r="D15" s="71"/>
      <c r="E15" s="71"/>
      <c r="F15" s="71"/>
      <c r="G15" s="71"/>
    </row>
    <row r="16" spans="1:7" x14ac:dyDescent="0.25">
      <c r="A16" s="71"/>
      <c r="B16" s="71" t="s">
        <v>259</v>
      </c>
      <c r="C16" s="71"/>
      <c r="D16" s="71"/>
      <c r="E16" s="71"/>
      <c r="F16" s="71"/>
      <c r="G16" s="71"/>
    </row>
    <row r="17" spans="1:7" x14ac:dyDescent="0.25">
      <c r="A17" s="71"/>
      <c r="B17" s="174" t="s">
        <v>257</v>
      </c>
      <c r="C17" s="71"/>
      <c r="D17" s="71"/>
      <c r="E17" s="71"/>
      <c r="F17" s="71"/>
      <c r="G17" s="71"/>
    </row>
    <row r="18" spans="1:7" x14ac:dyDescent="0.25">
      <c r="A18" s="71"/>
      <c r="B18" s="226" t="s">
        <v>240</v>
      </c>
      <c r="C18" s="226"/>
      <c r="D18" s="226"/>
      <c r="E18" s="226"/>
      <c r="F18" s="71"/>
      <c r="G18" s="71"/>
    </row>
    <row r="19" spans="1:7" ht="38.25" customHeight="1" x14ac:dyDescent="0.25">
      <c r="A19" s="71"/>
      <c r="B19" s="234" t="s">
        <v>251</v>
      </c>
      <c r="C19" s="234"/>
      <c r="D19" s="234"/>
      <c r="E19" s="234"/>
      <c r="F19" s="71"/>
      <c r="G19" s="71"/>
    </row>
    <row r="20" spans="1:7" ht="35.25" customHeight="1" x14ac:dyDescent="0.25">
      <c r="A20" s="71"/>
      <c r="B20" s="235" t="s">
        <v>285</v>
      </c>
      <c r="C20" s="235"/>
      <c r="D20" s="235"/>
      <c r="E20" s="235"/>
      <c r="F20" s="71"/>
      <c r="G20" s="71"/>
    </row>
    <row r="21" spans="1:7" ht="30" customHeight="1" x14ac:dyDescent="0.25">
      <c r="A21" s="71"/>
      <c r="B21" s="236" t="s">
        <v>250</v>
      </c>
      <c r="C21" s="236"/>
      <c r="D21" s="236"/>
      <c r="E21" s="236"/>
      <c r="F21" s="71"/>
      <c r="G21" s="71"/>
    </row>
    <row r="22" spans="1:7" x14ac:dyDescent="0.25">
      <c r="A22" s="71"/>
      <c r="B22" s="71"/>
      <c r="C22" s="71"/>
      <c r="D22" s="71"/>
      <c r="E22" s="71"/>
      <c r="F22" s="71"/>
      <c r="G22" s="71"/>
    </row>
    <row r="23" spans="1:7" x14ac:dyDescent="0.25">
      <c r="A23" s="71"/>
      <c r="B23" s="167" t="s">
        <v>239</v>
      </c>
      <c r="C23" s="71"/>
      <c r="D23" s="71"/>
      <c r="E23" s="71"/>
      <c r="F23" s="71"/>
      <c r="G23" s="71"/>
    </row>
    <row r="24" spans="1:7" x14ac:dyDescent="0.25">
      <c r="A24" s="71"/>
      <c r="B24" s="226" t="s">
        <v>241</v>
      </c>
      <c r="C24" s="226"/>
      <c r="D24" s="226"/>
      <c r="E24" s="226"/>
      <c r="F24" s="226"/>
      <c r="G24" s="226"/>
    </row>
    <row r="25" spans="1:7" x14ac:dyDescent="0.25">
      <c r="B25" s="233" t="s">
        <v>242</v>
      </c>
      <c r="C25" s="233"/>
      <c r="D25" s="233"/>
      <c r="E25" s="233"/>
      <c r="F25" s="233"/>
      <c r="G25" s="233"/>
    </row>
    <row r="26" spans="1:7" x14ac:dyDescent="0.25">
      <c r="B26" s="169" t="s">
        <v>243</v>
      </c>
      <c r="C26" s="71"/>
      <c r="D26" s="71"/>
      <c r="E26" s="71"/>
      <c r="F26" s="71"/>
      <c r="G26" s="71"/>
    </row>
    <row r="27" spans="1:7" ht="30.75" customHeight="1" x14ac:dyDescent="0.25">
      <c r="B27" s="226" t="s">
        <v>244</v>
      </c>
      <c r="C27" s="226"/>
      <c r="D27" s="226"/>
      <c r="E27" s="226"/>
      <c r="F27" s="226"/>
      <c r="G27" s="226"/>
    </row>
    <row r="28" spans="1:7" x14ac:dyDescent="0.25">
      <c r="B28" s="226" t="s">
        <v>245</v>
      </c>
      <c r="C28" s="226"/>
      <c r="D28" s="226"/>
      <c r="E28" s="226"/>
      <c r="F28" s="71"/>
      <c r="G28" s="71"/>
    </row>
    <row r="29" spans="1:7" x14ac:dyDescent="0.25">
      <c r="B29" s="226" t="s">
        <v>246</v>
      </c>
      <c r="C29" s="226"/>
      <c r="D29" s="226"/>
      <c r="E29" s="226"/>
      <c r="F29" s="226"/>
      <c r="G29" s="226"/>
    </row>
    <row r="30" spans="1:7" x14ac:dyDescent="0.25">
      <c r="B30" s="226" t="s">
        <v>247</v>
      </c>
      <c r="C30" s="226"/>
      <c r="D30" s="226"/>
      <c r="E30" s="226"/>
      <c r="F30" s="226"/>
      <c r="G30" s="226"/>
    </row>
    <row r="31" spans="1:7" x14ac:dyDescent="0.25">
      <c r="B31" s="226" t="s">
        <v>248</v>
      </c>
      <c r="C31" s="226"/>
      <c r="D31" s="226"/>
      <c r="E31" s="226"/>
      <c r="F31" s="226"/>
      <c r="G31" s="226"/>
    </row>
    <row r="32" spans="1:7" x14ac:dyDescent="0.25">
      <c r="B32" s="170" t="s">
        <v>249</v>
      </c>
      <c r="C32" s="168"/>
      <c r="D32" s="168"/>
      <c r="E32" s="168"/>
      <c r="F32" s="168"/>
      <c r="G32" s="168"/>
    </row>
    <row r="34" spans="1:5" x14ac:dyDescent="0.25">
      <c r="A34" s="71"/>
      <c r="B34" s="172" t="s">
        <v>252</v>
      </c>
      <c r="C34" s="71"/>
      <c r="D34" s="71"/>
      <c r="E34" s="71"/>
    </row>
    <row r="35" spans="1:5" x14ac:dyDescent="0.25">
      <c r="A35" s="71"/>
      <c r="B35" s="172" t="s">
        <v>253</v>
      </c>
      <c r="C35" s="71"/>
      <c r="D35" s="71"/>
      <c r="E35" s="71"/>
    </row>
    <row r="36" spans="1:5" x14ac:dyDescent="0.25">
      <c r="A36" s="71"/>
      <c r="B36" s="172" t="s">
        <v>256</v>
      </c>
      <c r="C36" s="71"/>
      <c r="D36" s="71"/>
      <c r="E36" s="71"/>
    </row>
    <row r="37" spans="1:5" x14ac:dyDescent="0.25">
      <c r="A37" s="71"/>
      <c r="B37" s="173"/>
      <c r="C37" s="71"/>
      <c r="D37" s="71"/>
      <c r="E37" s="71"/>
    </row>
    <row r="38" spans="1:5" x14ac:dyDescent="0.25">
      <c r="A38" s="71"/>
      <c r="B38" s="173" t="s">
        <v>254</v>
      </c>
      <c r="C38" s="71"/>
      <c r="D38" s="71"/>
      <c r="E38" s="71"/>
    </row>
    <row r="39" spans="1:5" ht="15" customHeight="1" x14ac:dyDescent="0.25">
      <c r="A39" s="173"/>
      <c r="B39" s="173" t="s">
        <v>255</v>
      </c>
      <c r="C39" s="173"/>
      <c r="D39" s="173"/>
      <c r="E39" s="173"/>
    </row>
  </sheetData>
  <mergeCells count="18">
    <mergeCell ref="B31:G31"/>
    <mergeCell ref="A12:F12"/>
    <mergeCell ref="B25:G25"/>
    <mergeCell ref="B27:G27"/>
    <mergeCell ref="B18:E18"/>
    <mergeCell ref="B19:E19"/>
    <mergeCell ref="B20:E20"/>
    <mergeCell ref="B21:E21"/>
    <mergeCell ref="B24:G24"/>
    <mergeCell ref="A7:G7"/>
    <mergeCell ref="B28:E28"/>
    <mergeCell ref="B29:G29"/>
    <mergeCell ref="B30:G30"/>
    <mergeCell ref="E1:G1"/>
    <mergeCell ref="A2:G2"/>
    <mergeCell ref="A3:G3"/>
    <mergeCell ref="A4:G4"/>
    <mergeCell ref="A5:G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D765-354E-457F-8C40-4A3C6044EF63}">
  <dimension ref="A1:I14"/>
  <sheetViews>
    <sheetView topLeftCell="A7" workbookViewId="0">
      <selection activeCell="I5" sqref="I5"/>
    </sheetView>
  </sheetViews>
  <sheetFormatPr defaultRowHeight="15" x14ac:dyDescent="0.25"/>
  <cols>
    <col min="2" max="2" width="31.85546875" customWidth="1"/>
    <col min="3" max="3" width="18.42578125" customWidth="1"/>
    <col min="4" max="4" width="19.85546875" customWidth="1"/>
    <col min="5" max="5" width="13.140625" customWidth="1"/>
    <col min="9" max="9" width="37.140625" customWidth="1"/>
  </cols>
  <sheetData>
    <row r="1" spans="1:9" x14ac:dyDescent="0.25">
      <c r="D1" s="190" t="s">
        <v>286</v>
      </c>
      <c r="E1" s="190"/>
      <c r="F1" s="190"/>
      <c r="G1" s="190"/>
      <c r="H1" s="190"/>
      <c r="I1" s="190"/>
    </row>
    <row r="2" spans="1:9" ht="30.75" customHeight="1" x14ac:dyDescent="0.25">
      <c r="A2" s="238" t="s">
        <v>288</v>
      </c>
      <c r="B2" s="238"/>
      <c r="C2" s="238"/>
      <c r="D2" s="238"/>
      <c r="E2" s="77"/>
      <c r="F2" s="78"/>
      <c r="G2" s="77"/>
      <c r="H2" s="77"/>
      <c r="I2" s="77"/>
    </row>
    <row r="3" spans="1:9" x14ac:dyDescent="0.25">
      <c r="A3" s="239" t="s">
        <v>59</v>
      </c>
      <c r="B3" s="239"/>
      <c r="C3" s="239"/>
      <c r="D3" s="239"/>
      <c r="E3" s="239"/>
      <c r="F3" s="239"/>
      <c r="G3" s="239"/>
      <c r="H3" s="239"/>
      <c r="I3" s="239"/>
    </row>
    <row r="4" spans="1:9" ht="15.75" thickBot="1" x14ac:dyDescent="0.3">
      <c r="A4" s="239" t="s">
        <v>60</v>
      </c>
      <c r="B4" s="239"/>
      <c r="C4" s="239"/>
      <c r="D4" s="239"/>
      <c r="E4" s="239"/>
      <c r="F4" s="239"/>
      <c r="G4" s="239"/>
      <c r="H4" s="239"/>
      <c r="I4" s="239"/>
    </row>
    <row r="5" spans="1:9" ht="82.5" customHeight="1" x14ac:dyDescent="0.25">
      <c r="A5" s="79" t="s">
        <v>61</v>
      </c>
      <c r="B5" s="80" t="s">
        <v>2</v>
      </c>
      <c r="C5" s="81" t="s">
        <v>3</v>
      </c>
      <c r="D5" s="81" t="s">
        <v>4</v>
      </c>
      <c r="E5" s="81" t="s">
        <v>62</v>
      </c>
      <c r="F5" s="81" t="s">
        <v>63</v>
      </c>
      <c r="G5" s="81" t="s">
        <v>6</v>
      </c>
      <c r="H5" s="81" t="s">
        <v>64</v>
      </c>
      <c r="I5" s="82" t="s">
        <v>65</v>
      </c>
    </row>
    <row r="6" spans="1:9" x14ac:dyDescent="0.25">
      <c r="A6" s="240" t="s">
        <v>93</v>
      </c>
      <c r="B6" s="241"/>
      <c r="C6" s="241"/>
      <c r="D6" s="241"/>
      <c r="E6" s="241"/>
      <c r="F6" s="241"/>
      <c r="G6" s="241"/>
      <c r="H6" s="241"/>
      <c r="I6" s="242"/>
    </row>
    <row r="7" spans="1:9" ht="43.5" customHeight="1" x14ac:dyDescent="0.25">
      <c r="A7" s="83">
        <v>1</v>
      </c>
      <c r="B7" s="84" t="s">
        <v>67</v>
      </c>
      <c r="C7" s="85"/>
      <c r="D7" s="84" t="s">
        <v>68</v>
      </c>
      <c r="E7" s="86" t="s">
        <v>69</v>
      </c>
      <c r="F7" s="86" t="s">
        <v>70</v>
      </c>
      <c r="G7" s="87">
        <v>0.4</v>
      </c>
      <c r="H7" s="86">
        <f>82+372+105</f>
        <v>559</v>
      </c>
      <c r="I7" s="88" t="s">
        <v>71</v>
      </c>
    </row>
    <row r="8" spans="1:9" ht="69" customHeight="1" x14ac:dyDescent="0.25">
      <c r="A8" s="83">
        <v>2</v>
      </c>
      <c r="B8" s="84" t="s">
        <v>94</v>
      </c>
      <c r="C8" s="85" t="s">
        <v>95</v>
      </c>
      <c r="D8" s="84" t="s">
        <v>96</v>
      </c>
      <c r="E8" s="86" t="s">
        <v>97</v>
      </c>
      <c r="F8" s="86" t="s">
        <v>98</v>
      </c>
      <c r="G8" s="87" t="s">
        <v>99</v>
      </c>
      <c r="H8" s="86">
        <v>18</v>
      </c>
      <c r="I8" s="88" t="s">
        <v>275</v>
      </c>
    </row>
    <row r="9" spans="1:9" ht="60.75" customHeight="1" x14ac:dyDescent="0.25">
      <c r="A9" s="83">
        <v>3</v>
      </c>
      <c r="B9" s="84" t="s">
        <v>280</v>
      </c>
      <c r="C9" s="85" t="s">
        <v>100</v>
      </c>
      <c r="D9" s="84" t="s">
        <v>101</v>
      </c>
      <c r="E9" s="86" t="s">
        <v>102</v>
      </c>
      <c r="F9" s="86" t="s">
        <v>103</v>
      </c>
      <c r="G9" s="87" t="s">
        <v>104</v>
      </c>
      <c r="H9" s="86">
        <v>6</v>
      </c>
      <c r="I9" s="88" t="s">
        <v>276</v>
      </c>
    </row>
    <row r="10" spans="1:9" ht="78" customHeight="1" x14ac:dyDescent="0.25">
      <c r="A10" s="83">
        <v>4</v>
      </c>
      <c r="B10" s="84" t="s">
        <v>105</v>
      </c>
      <c r="C10" s="85" t="s">
        <v>106</v>
      </c>
      <c r="D10" s="84" t="s">
        <v>107</v>
      </c>
      <c r="E10" s="86" t="s">
        <v>102</v>
      </c>
      <c r="F10" s="86" t="s">
        <v>103</v>
      </c>
      <c r="G10" s="87" t="s">
        <v>108</v>
      </c>
      <c r="H10" s="86">
        <v>12</v>
      </c>
      <c r="I10" s="88" t="s">
        <v>277</v>
      </c>
    </row>
    <row r="11" spans="1:9" ht="15.75" thickBot="1" x14ac:dyDescent="0.3">
      <c r="A11" s="243" t="s">
        <v>75</v>
      </c>
      <c r="B11" s="244"/>
      <c r="C11" s="244"/>
      <c r="D11" s="244"/>
      <c r="E11" s="244"/>
      <c r="F11" s="244"/>
      <c r="G11" s="244"/>
      <c r="H11" s="89">
        <f>SUM(H7:H10)</f>
        <v>595</v>
      </c>
      <c r="I11" s="90"/>
    </row>
    <row r="12" spans="1:9" x14ac:dyDescent="0.25">
      <c r="A12" s="245" t="s">
        <v>76</v>
      </c>
      <c r="B12" s="245"/>
      <c r="C12" s="245"/>
      <c r="D12" s="245"/>
      <c r="E12" s="245"/>
      <c r="F12" s="245"/>
      <c r="G12" s="245"/>
      <c r="H12" s="245"/>
      <c r="I12" s="245"/>
    </row>
    <row r="13" spans="1:9" x14ac:dyDescent="0.25">
      <c r="A13" s="86" t="s">
        <v>77</v>
      </c>
      <c r="B13" s="237" t="s">
        <v>78</v>
      </c>
      <c r="C13" s="237"/>
      <c r="D13" s="237"/>
      <c r="E13" s="237"/>
      <c r="F13" s="237"/>
      <c r="G13" s="237"/>
      <c r="H13" s="237"/>
      <c r="I13" s="237"/>
    </row>
    <row r="14" spans="1:9" x14ac:dyDescent="0.25">
      <c r="A14" s="86" t="s">
        <v>70</v>
      </c>
      <c r="B14" s="237" t="s">
        <v>79</v>
      </c>
      <c r="C14" s="237"/>
      <c r="D14" s="237"/>
      <c r="E14" s="237"/>
      <c r="F14" s="237"/>
      <c r="G14" s="237"/>
      <c r="H14" s="237"/>
      <c r="I14" s="237"/>
    </row>
  </sheetData>
  <mergeCells count="9">
    <mergeCell ref="D1:I1"/>
    <mergeCell ref="B13:I13"/>
    <mergeCell ref="B14:I14"/>
    <mergeCell ref="A2:D2"/>
    <mergeCell ref="A3:I3"/>
    <mergeCell ref="A4:I4"/>
    <mergeCell ref="A6:I6"/>
    <mergeCell ref="A11:G11"/>
    <mergeCell ref="A12:I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D68B3-C3BB-4CA9-B266-67B7393ED8AB}">
  <dimension ref="A1:P46"/>
  <sheetViews>
    <sheetView workbookViewId="0">
      <selection activeCell="D1" sqref="D1:P1"/>
    </sheetView>
  </sheetViews>
  <sheetFormatPr defaultRowHeight="15" x14ac:dyDescent="0.25"/>
  <cols>
    <col min="2" max="2" width="22.7109375" customWidth="1"/>
    <col min="3" max="3" width="25" customWidth="1"/>
    <col min="4" max="4" width="23.42578125" customWidth="1"/>
    <col min="5" max="5" width="3.28515625" hidden="1" customWidth="1"/>
    <col min="6" max="6" width="3.5703125" hidden="1" customWidth="1"/>
    <col min="7" max="7" width="5.28515625" hidden="1" customWidth="1"/>
    <col min="8" max="8" width="3.42578125" hidden="1" customWidth="1"/>
    <col min="9" max="9" width="4" hidden="1" customWidth="1"/>
    <col min="10" max="10" width="3.7109375" hidden="1" customWidth="1"/>
    <col min="11" max="11" width="4.140625" hidden="1" customWidth="1"/>
  </cols>
  <sheetData>
    <row r="1" spans="1:16" x14ac:dyDescent="0.25">
      <c r="D1" s="190" t="s">
        <v>286</v>
      </c>
      <c r="E1" s="190"/>
      <c r="F1" s="190"/>
      <c r="G1" s="190"/>
      <c r="H1" s="190"/>
      <c r="I1" s="190"/>
      <c r="J1" s="190"/>
      <c r="K1" s="190"/>
      <c r="L1" s="190"/>
      <c r="M1" s="190"/>
      <c r="N1" s="190"/>
      <c r="O1" s="190"/>
      <c r="P1" s="190"/>
    </row>
    <row r="2" spans="1:16" ht="15.75" x14ac:dyDescent="0.25">
      <c r="A2" s="112"/>
      <c r="B2" s="246" t="s">
        <v>289</v>
      </c>
      <c r="C2" s="246"/>
      <c r="D2" s="246"/>
      <c r="E2" s="246"/>
      <c r="F2" s="112"/>
      <c r="G2" s="112"/>
      <c r="H2" s="112"/>
      <c r="I2" s="112"/>
      <c r="J2" s="112"/>
      <c r="K2" s="112"/>
      <c r="L2" s="2"/>
      <c r="M2" s="2"/>
      <c r="N2" s="3"/>
      <c r="O2" s="4"/>
      <c r="P2" s="4"/>
    </row>
    <row r="3" spans="1:16" ht="16.5" thickBot="1" x14ac:dyDescent="0.3">
      <c r="A3" s="247" t="s">
        <v>0</v>
      </c>
      <c r="B3" s="247"/>
      <c r="C3" s="247"/>
      <c r="D3" s="247"/>
      <c r="E3" s="247"/>
      <c r="F3" s="247"/>
      <c r="G3" s="247"/>
      <c r="H3" s="247"/>
      <c r="I3" s="247"/>
      <c r="J3" s="247"/>
      <c r="K3" s="247"/>
      <c r="L3" s="247"/>
      <c r="M3" s="247"/>
      <c r="N3" s="247"/>
      <c r="O3" s="247"/>
      <c r="P3" s="112"/>
    </row>
    <row r="4" spans="1:16" ht="15.75" x14ac:dyDescent="0.25">
      <c r="A4" s="248" t="s">
        <v>1</v>
      </c>
      <c r="B4" s="250" t="s">
        <v>2</v>
      </c>
      <c r="C4" s="250" t="s">
        <v>3</v>
      </c>
      <c r="D4" s="250" t="s">
        <v>4</v>
      </c>
      <c r="E4" s="212" t="s">
        <v>5</v>
      </c>
      <c r="F4" s="212"/>
      <c r="G4" s="212"/>
      <c r="H4" s="212"/>
      <c r="I4" s="212"/>
      <c r="J4" s="212"/>
      <c r="K4" s="212"/>
      <c r="L4" s="250" t="s">
        <v>6</v>
      </c>
      <c r="M4" s="250" t="s">
        <v>7</v>
      </c>
      <c r="N4" s="252" t="s">
        <v>114</v>
      </c>
      <c r="O4" s="254" t="s">
        <v>9</v>
      </c>
      <c r="P4" s="254" t="s">
        <v>115</v>
      </c>
    </row>
    <row r="5" spans="1:16" ht="15.75" x14ac:dyDescent="0.25">
      <c r="A5" s="249"/>
      <c r="B5" s="251"/>
      <c r="C5" s="251"/>
      <c r="D5" s="251"/>
      <c r="E5" s="113">
        <v>4</v>
      </c>
      <c r="F5" s="113">
        <v>5</v>
      </c>
      <c r="G5" s="113">
        <v>6</v>
      </c>
      <c r="H5" s="113">
        <v>7</v>
      </c>
      <c r="I5" s="113">
        <v>8</v>
      </c>
      <c r="J5" s="113">
        <v>9</v>
      </c>
      <c r="K5" s="113">
        <v>10</v>
      </c>
      <c r="L5" s="251"/>
      <c r="M5" s="251"/>
      <c r="N5" s="253"/>
      <c r="O5" s="255"/>
      <c r="P5" s="255"/>
    </row>
    <row r="6" spans="1:16" ht="16.5" thickBot="1" x14ac:dyDescent="0.3">
      <c r="A6" s="256" t="s">
        <v>116</v>
      </c>
      <c r="B6" s="257"/>
      <c r="C6" s="257"/>
      <c r="D6" s="257"/>
      <c r="E6" s="257"/>
      <c r="F6" s="257"/>
      <c r="G6" s="257"/>
      <c r="H6" s="257"/>
      <c r="I6" s="257"/>
      <c r="J6" s="257"/>
      <c r="K6" s="257"/>
      <c r="L6" s="257"/>
      <c r="M6" s="257"/>
      <c r="N6" s="257"/>
      <c r="O6" s="257"/>
      <c r="P6" s="8"/>
    </row>
    <row r="7" spans="1:16" ht="21" customHeight="1" x14ac:dyDescent="0.25">
      <c r="A7" s="114">
        <v>1</v>
      </c>
      <c r="B7" s="115" t="s">
        <v>15</v>
      </c>
      <c r="C7" s="116" t="s">
        <v>117</v>
      </c>
      <c r="D7" s="115" t="s">
        <v>17</v>
      </c>
      <c r="E7" s="117"/>
      <c r="F7" s="117"/>
      <c r="G7" s="117"/>
      <c r="H7" s="117"/>
      <c r="I7" s="117"/>
      <c r="J7" s="118"/>
      <c r="K7" s="118"/>
      <c r="L7" s="119">
        <v>0.4</v>
      </c>
      <c r="M7" s="119">
        <v>8</v>
      </c>
      <c r="N7" s="120">
        <v>0.9</v>
      </c>
      <c r="O7" s="121">
        <f t="shared" ref="O7:O13" si="0">M7*N7</f>
        <v>7.2</v>
      </c>
      <c r="P7" s="122">
        <f t="shared" ref="P7:P13" si="1">O7*(54.5/6)</f>
        <v>65.400000000000006</v>
      </c>
    </row>
    <row r="8" spans="1:16" ht="21" customHeight="1" x14ac:dyDescent="0.25">
      <c r="A8" s="123">
        <v>2</v>
      </c>
      <c r="B8" s="124" t="s">
        <v>118</v>
      </c>
      <c r="C8" s="125"/>
      <c r="D8" s="124" t="s">
        <v>119</v>
      </c>
      <c r="E8" s="126"/>
      <c r="F8" s="126"/>
      <c r="G8" s="127"/>
      <c r="H8" s="127"/>
      <c r="I8" s="126"/>
      <c r="J8" s="126"/>
      <c r="K8" s="126"/>
      <c r="L8" s="128">
        <v>0.8</v>
      </c>
      <c r="M8" s="128">
        <v>2</v>
      </c>
      <c r="N8" s="129">
        <v>0.8</v>
      </c>
      <c r="O8" s="130">
        <f t="shared" si="0"/>
        <v>1.6</v>
      </c>
      <c r="P8" s="131">
        <f t="shared" si="1"/>
        <v>14.533333333333335</v>
      </c>
    </row>
    <row r="9" spans="1:16" ht="21" customHeight="1" x14ac:dyDescent="0.25">
      <c r="A9" s="123">
        <v>3</v>
      </c>
      <c r="B9" s="124" t="s">
        <v>120</v>
      </c>
      <c r="C9" s="125" t="s">
        <v>121</v>
      </c>
      <c r="D9" s="124" t="s">
        <v>122</v>
      </c>
      <c r="E9" s="126"/>
      <c r="F9" s="126"/>
      <c r="G9" s="126"/>
      <c r="H9" s="127"/>
      <c r="I9" s="126"/>
      <c r="J9" s="126"/>
      <c r="K9" s="126"/>
      <c r="L9" s="128">
        <v>0.5</v>
      </c>
      <c r="M9" s="128">
        <v>4</v>
      </c>
      <c r="N9" s="129">
        <v>0.9</v>
      </c>
      <c r="O9" s="130">
        <f t="shared" si="0"/>
        <v>3.6</v>
      </c>
      <c r="P9" s="131">
        <f t="shared" si="1"/>
        <v>32.700000000000003</v>
      </c>
    </row>
    <row r="10" spans="1:16" ht="33.75" customHeight="1" x14ac:dyDescent="0.25">
      <c r="A10" s="123">
        <v>4</v>
      </c>
      <c r="B10" s="124" t="s">
        <v>123</v>
      </c>
      <c r="C10" s="125"/>
      <c r="D10" s="124" t="s">
        <v>124</v>
      </c>
      <c r="E10" s="126"/>
      <c r="F10" s="126"/>
      <c r="G10" s="126"/>
      <c r="H10" s="126"/>
      <c r="I10" s="127"/>
      <c r="J10" s="127"/>
      <c r="K10" s="126"/>
      <c r="L10" s="128">
        <v>0.6</v>
      </c>
      <c r="M10" s="128">
        <v>4</v>
      </c>
      <c r="N10" s="129">
        <v>0.7</v>
      </c>
      <c r="O10" s="130">
        <f t="shared" si="0"/>
        <v>2.8</v>
      </c>
      <c r="P10" s="131">
        <f t="shared" si="1"/>
        <v>25.433333333333334</v>
      </c>
    </row>
    <row r="11" spans="1:16" ht="23.25" customHeight="1" x14ac:dyDescent="0.25">
      <c r="A11" s="123">
        <v>5</v>
      </c>
      <c r="B11" s="124" t="s">
        <v>125</v>
      </c>
      <c r="C11" s="125" t="s">
        <v>55</v>
      </c>
      <c r="D11" s="124" t="s">
        <v>126</v>
      </c>
      <c r="E11" s="126"/>
      <c r="F11" s="126"/>
      <c r="G11" s="127"/>
      <c r="H11" s="127"/>
      <c r="I11" s="126"/>
      <c r="J11" s="126"/>
      <c r="K11" s="126"/>
      <c r="L11" s="128">
        <v>0.5</v>
      </c>
      <c r="M11" s="128">
        <v>4</v>
      </c>
      <c r="N11" s="129">
        <v>0.7</v>
      </c>
      <c r="O11" s="130">
        <f t="shared" si="0"/>
        <v>2.8</v>
      </c>
      <c r="P11" s="131">
        <f t="shared" si="1"/>
        <v>25.433333333333334</v>
      </c>
    </row>
    <row r="12" spans="1:16" ht="37.5" customHeight="1" x14ac:dyDescent="0.25">
      <c r="A12" s="123">
        <v>6</v>
      </c>
      <c r="B12" s="124" t="s">
        <v>127</v>
      </c>
      <c r="C12" s="125" t="s">
        <v>128</v>
      </c>
      <c r="D12" s="124" t="s">
        <v>129</v>
      </c>
      <c r="E12" s="126"/>
      <c r="F12" s="126"/>
      <c r="G12" s="126"/>
      <c r="H12" s="127"/>
      <c r="I12" s="127"/>
      <c r="J12" s="127"/>
      <c r="K12" s="126"/>
      <c r="L12" s="128">
        <v>0.5</v>
      </c>
      <c r="M12" s="128">
        <v>4</v>
      </c>
      <c r="N12" s="129">
        <v>0.8</v>
      </c>
      <c r="O12" s="130">
        <f t="shared" si="0"/>
        <v>3.2</v>
      </c>
      <c r="P12" s="131">
        <f t="shared" si="1"/>
        <v>29.06666666666667</v>
      </c>
    </row>
    <row r="13" spans="1:16" ht="31.5" customHeight="1" thickBot="1" x14ac:dyDescent="0.3">
      <c r="A13" s="132">
        <v>7</v>
      </c>
      <c r="B13" s="133" t="s">
        <v>130</v>
      </c>
      <c r="C13" s="134" t="s">
        <v>131</v>
      </c>
      <c r="D13" s="133" t="s">
        <v>132</v>
      </c>
      <c r="E13" s="135"/>
      <c r="F13" s="135"/>
      <c r="G13" s="135"/>
      <c r="H13" s="136"/>
      <c r="I13" s="136"/>
      <c r="J13" s="136"/>
      <c r="K13" s="135"/>
      <c r="L13" s="137">
        <v>0.55000000000000004</v>
      </c>
      <c r="M13" s="137">
        <v>3</v>
      </c>
      <c r="N13" s="138">
        <v>1.2</v>
      </c>
      <c r="O13" s="139">
        <f t="shared" si="0"/>
        <v>3.5999999999999996</v>
      </c>
      <c r="P13" s="140">
        <f t="shared" si="1"/>
        <v>32.699999999999996</v>
      </c>
    </row>
    <row r="14" spans="1:16" ht="15.75" x14ac:dyDescent="0.25">
      <c r="A14" s="258" t="s">
        <v>37</v>
      </c>
      <c r="B14" s="259"/>
      <c r="C14" s="259"/>
      <c r="D14" s="259"/>
      <c r="E14" s="259"/>
      <c r="F14" s="259"/>
      <c r="G14" s="259"/>
      <c r="H14" s="259"/>
      <c r="I14" s="259"/>
      <c r="J14" s="259"/>
      <c r="K14" s="259"/>
      <c r="L14" s="259"/>
      <c r="M14" s="259"/>
      <c r="N14" s="141">
        <f>SUM(N7:N13)</f>
        <v>6</v>
      </c>
      <c r="O14" s="142">
        <f>SUM(O7:O13)</f>
        <v>24.799999999999997</v>
      </c>
      <c r="P14" s="142">
        <f>SUM(P7:P13)</f>
        <v>225.26666666666665</v>
      </c>
    </row>
    <row r="15" spans="1:16" ht="16.5" thickBot="1" x14ac:dyDescent="0.3">
      <c r="A15" s="260" t="s">
        <v>50</v>
      </c>
      <c r="B15" s="261"/>
      <c r="C15" s="261"/>
      <c r="D15" s="261"/>
      <c r="E15" s="261"/>
      <c r="F15" s="261"/>
      <c r="G15" s="261"/>
      <c r="H15" s="261"/>
      <c r="I15" s="261"/>
      <c r="J15" s="261"/>
      <c r="K15" s="261"/>
      <c r="L15" s="261"/>
      <c r="M15" s="261"/>
      <c r="N15" s="261"/>
      <c r="O15" s="262"/>
      <c r="P15" s="143"/>
    </row>
    <row r="16" spans="1:16" ht="15.75" x14ac:dyDescent="0.25">
      <c r="A16" s="114">
        <v>1</v>
      </c>
      <c r="B16" s="144" t="s">
        <v>133</v>
      </c>
      <c r="C16" s="144" t="s">
        <v>134</v>
      </c>
      <c r="D16" s="115" t="s">
        <v>135</v>
      </c>
      <c r="E16" s="118"/>
      <c r="F16" s="117"/>
      <c r="G16" s="117"/>
      <c r="H16" s="117"/>
      <c r="I16" s="117"/>
      <c r="J16" s="117"/>
      <c r="K16" s="117"/>
      <c r="L16" s="119"/>
      <c r="M16" s="119">
        <v>15</v>
      </c>
      <c r="N16" s="120">
        <v>0.2</v>
      </c>
      <c r="O16" s="121">
        <f>M16*N16</f>
        <v>3</v>
      </c>
      <c r="P16" s="122">
        <f>O16*(46/6)</f>
        <v>23</v>
      </c>
    </row>
    <row r="17" spans="1:16" ht="19.5" customHeight="1" x14ac:dyDescent="0.25">
      <c r="A17" s="123">
        <v>2</v>
      </c>
      <c r="B17" s="113" t="s">
        <v>136</v>
      </c>
      <c r="C17" s="113" t="s">
        <v>137</v>
      </c>
      <c r="D17" s="124" t="s">
        <v>135</v>
      </c>
      <c r="E17" s="127"/>
      <c r="F17" s="127"/>
      <c r="G17" s="126"/>
      <c r="H17" s="126"/>
      <c r="I17" s="126"/>
      <c r="J17" s="126"/>
      <c r="K17" s="126"/>
      <c r="L17" s="128"/>
      <c r="M17" s="128">
        <v>15</v>
      </c>
      <c r="N17" s="129">
        <v>0.2</v>
      </c>
      <c r="O17" s="130">
        <f t="shared" ref="O17:O20" si="2">M17*N17</f>
        <v>3</v>
      </c>
      <c r="P17" s="131">
        <f t="shared" ref="P17:P20" si="3">O17*(46/6)</f>
        <v>23</v>
      </c>
    </row>
    <row r="18" spans="1:16" ht="15.75" x14ac:dyDescent="0.25">
      <c r="A18" s="123">
        <v>3</v>
      </c>
      <c r="B18" s="113" t="s">
        <v>138</v>
      </c>
      <c r="C18" s="113" t="s">
        <v>139</v>
      </c>
      <c r="D18" s="124" t="s">
        <v>140</v>
      </c>
      <c r="E18" s="127"/>
      <c r="F18" s="127"/>
      <c r="G18" s="126"/>
      <c r="H18" s="126"/>
      <c r="I18" s="126"/>
      <c r="J18" s="126"/>
      <c r="K18" s="126"/>
      <c r="L18" s="128"/>
      <c r="M18" s="128">
        <v>15</v>
      </c>
      <c r="N18" s="129">
        <v>0.2</v>
      </c>
      <c r="O18" s="130">
        <f t="shared" si="2"/>
        <v>3</v>
      </c>
      <c r="P18" s="131">
        <f t="shared" si="3"/>
        <v>23</v>
      </c>
    </row>
    <row r="19" spans="1:16" ht="21.75" customHeight="1" x14ac:dyDescent="0.25">
      <c r="A19" s="123">
        <v>4</v>
      </c>
      <c r="B19" s="113" t="s">
        <v>138</v>
      </c>
      <c r="C19" s="113" t="s">
        <v>141</v>
      </c>
      <c r="D19" s="124" t="s">
        <v>140</v>
      </c>
      <c r="E19" s="126"/>
      <c r="F19" s="127"/>
      <c r="G19" s="126"/>
      <c r="H19" s="126"/>
      <c r="I19" s="126"/>
      <c r="J19" s="126"/>
      <c r="K19" s="126"/>
      <c r="L19" s="128"/>
      <c r="M19" s="128">
        <v>15</v>
      </c>
      <c r="N19" s="129">
        <v>0.2</v>
      </c>
      <c r="O19" s="130">
        <f t="shared" si="2"/>
        <v>3</v>
      </c>
      <c r="P19" s="131">
        <f t="shared" si="3"/>
        <v>23</v>
      </c>
    </row>
    <row r="20" spans="1:16" ht="19.5" customHeight="1" thickBot="1" x14ac:dyDescent="0.3">
      <c r="A20" s="132">
        <v>5</v>
      </c>
      <c r="B20" s="145" t="s">
        <v>138</v>
      </c>
      <c r="C20" s="145" t="s">
        <v>142</v>
      </c>
      <c r="D20" s="133" t="s">
        <v>140</v>
      </c>
      <c r="E20" s="135"/>
      <c r="F20" s="136"/>
      <c r="G20" s="135"/>
      <c r="H20" s="135"/>
      <c r="I20" s="135"/>
      <c r="J20" s="135"/>
      <c r="K20" s="135"/>
      <c r="L20" s="137"/>
      <c r="M20" s="137">
        <v>15</v>
      </c>
      <c r="N20" s="138">
        <v>0.2</v>
      </c>
      <c r="O20" s="139">
        <f t="shared" si="2"/>
        <v>3</v>
      </c>
      <c r="P20" s="140">
        <f t="shared" si="3"/>
        <v>23</v>
      </c>
    </row>
    <row r="21" spans="1:16" ht="16.5" thickBot="1" x14ac:dyDescent="0.3">
      <c r="A21" s="266" t="s">
        <v>37</v>
      </c>
      <c r="B21" s="267"/>
      <c r="C21" s="267"/>
      <c r="D21" s="267"/>
      <c r="E21" s="267"/>
      <c r="F21" s="267"/>
      <c r="G21" s="267"/>
      <c r="H21" s="267"/>
      <c r="I21" s="267"/>
      <c r="J21" s="267"/>
      <c r="K21" s="267"/>
      <c r="L21" s="267"/>
      <c r="M21" s="268"/>
      <c r="N21" s="146">
        <f t="shared" ref="N21:P21" si="4">SUM(N20:N20)</f>
        <v>0.2</v>
      </c>
      <c r="O21" s="147">
        <f t="shared" si="4"/>
        <v>3</v>
      </c>
      <c r="P21" s="147">
        <f t="shared" si="4"/>
        <v>23</v>
      </c>
    </row>
    <row r="22" spans="1:16" ht="16.5" thickBot="1" x14ac:dyDescent="0.3">
      <c r="A22" s="263" t="s">
        <v>57</v>
      </c>
      <c r="B22" s="264"/>
      <c r="C22" s="264"/>
      <c r="D22" s="264"/>
      <c r="E22" s="264"/>
      <c r="F22" s="264"/>
      <c r="G22" s="264"/>
      <c r="H22" s="264"/>
      <c r="I22" s="264"/>
      <c r="J22" s="264"/>
      <c r="K22" s="264"/>
      <c r="L22" s="264"/>
      <c r="M22" s="265"/>
      <c r="N22" s="146">
        <f t="shared" ref="N22:P22" si="5">N14+N21</f>
        <v>6.2</v>
      </c>
      <c r="O22" s="147">
        <f t="shared" si="5"/>
        <v>27.799999999999997</v>
      </c>
      <c r="P22" s="147">
        <f t="shared" si="5"/>
        <v>248.26666666666665</v>
      </c>
    </row>
    <row r="23" spans="1:16" ht="15.75" x14ac:dyDescent="0.25">
      <c r="A23" s="112" t="s">
        <v>58</v>
      </c>
      <c r="B23" s="148"/>
      <c r="C23" s="112"/>
      <c r="D23" s="112"/>
      <c r="E23" s="112"/>
      <c r="F23" s="112"/>
      <c r="G23" s="112"/>
      <c r="H23" s="112"/>
      <c r="I23" s="112"/>
      <c r="J23" s="112"/>
      <c r="K23" s="112"/>
      <c r="L23" s="112"/>
      <c r="M23" s="112"/>
      <c r="N23" s="112"/>
      <c r="O23" s="149"/>
      <c r="P23" s="149"/>
    </row>
    <row r="24" spans="1:16" ht="15.75" thickBot="1" x14ac:dyDescent="0.3"/>
    <row r="25" spans="1:16" ht="15.75" x14ac:dyDescent="0.25">
      <c r="A25" s="248" t="s">
        <v>1</v>
      </c>
      <c r="B25" s="250" t="s">
        <v>2</v>
      </c>
      <c r="C25" s="250" t="s">
        <v>3</v>
      </c>
      <c r="D25" s="250" t="s">
        <v>4</v>
      </c>
      <c r="E25" s="212" t="s">
        <v>5</v>
      </c>
      <c r="F25" s="212"/>
      <c r="G25" s="212"/>
      <c r="H25" s="212"/>
      <c r="I25" s="212"/>
      <c r="J25" s="212"/>
      <c r="K25" s="212"/>
      <c r="L25" s="250" t="s">
        <v>6</v>
      </c>
      <c r="M25" s="250" t="s">
        <v>7</v>
      </c>
      <c r="N25" s="252" t="s">
        <v>114</v>
      </c>
      <c r="O25" s="254" t="s">
        <v>9</v>
      </c>
      <c r="P25" s="254" t="s">
        <v>220</v>
      </c>
    </row>
    <row r="26" spans="1:16" ht="15.75" x14ac:dyDescent="0.25">
      <c r="A26" s="249"/>
      <c r="B26" s="251"/>
      <c r="C26" s="251"/>
      <c r="D26" s="251"/>
      <c r="E26" s="113">
        <v>4</v>
      </c>
      <c r="F26" s="113">
        <v>5</v>
      </c>
      <c r="G26" s="113">
        <v>6</v>
      </c>
      <c r="H26" s="113">
        <v>7</v>
      </c>
      <c r="I26" s="113">
        <v>8</v>
      </c>
      <c r="J26" s="113">
        <v>9</v>
      </c>
      <c r="K26" s="113">
        <v>10</v>
      </c>
      <c r="L26" s="251"/>
      <c r="M26" s="251"/>
      <c r="N26" s="253"/>
      <c r="O26" s="255"/>
      <c r="P26" s="255"/>
    </row>
    <row r="27" spans="1:16" ht="16.5" thickBot="1" x14ac:dyDescent="0.3">
      <c r="A27" s="256" t="s">
        <v>221</v>
      </c>
      <c r="B27" s="257"/>
      <c r="C27" s="257"/>
      <c r="D27" s="257"/>
      <c r="E27" s="257"/>
      <c r="F27" s="257"/>
      <c r="G27" s="257"/>
      <c r="H27" s="257"/>
      <c r="I27" s="257"/>
      <c r="J27" s="257"/>
      <c r="K27" s="257"/>
      <c r="L27" s="257"/>
      <c r="M27" s="257"/>
      <c r="N27" s="257"/>
      <c r="O27" s="257"/>
      <c r="P27" s="8"/>
    </row>
    <row r="28" spans="1:16" ht="15.75" x14ac:dyDescent="0.25">
      <c r="A28" s="114">
        <v>1</v>
      </c>
      <c r="B28" s="115" t="s">
        <v>222</v>
      </c>
      <c r="C28" s="116"/>
      <c r="D28" s="115" t="s">
        <v>223</v>
      </c>
      <c r="E28" s="117"/>
      <c r="F28" s="117"/>
      <c r="G28" s="118"/>
      <c r="H28" s="118"/>
      <c r="I28" s="117"/>
      <c r="J28" s="117"/>
      <c r="K28" s="117"/>
      <c r="L28" s="119">
        <v>0.3</v>
      </c>
      <c r="M28" s="119">
        <v>11</v>
      </c>
      <c r="N28" s="120">
        <v>0.5</v>
      </c>
      <c r="O28" s="121">
        <f t="shared" ref="O28:O36" si="6">M28*N28</f>
        <v>5.5</v>
      </c>
      <c r="P28" s="122">
        <f t="shared" ref="P28:P36" si="7">O28*(46/6)</f>
        <v>42.166666666666671</v>
      </c>
    </row>
    <row r="29" spans="1:16" ht="31.5" x14ac:dyDescent="0.25">
      <c r="A29" s="123">
        <v>2</v>
      </c>
      <c r="B29" s="124" t="s">
        <v>224</v>
      </c>
      <c r="C29" s="125" t="s">
        <v>225</v>
      </c>
      <c r="D29" s="124" t="s">
        <v>226</v>
      </c>
      <c r="E29" s="126"/>
      <c r="F29" s="126"/>
      <c r="G29" s="126"/>
      <c r="H29" s="126"/>
      <c r="I29" s="127"/>
      <c r="J29" s="127"/>
      <c r="K29" s="127"/>
      <c r="L29" s="128">
        <v>0.25</v>
      </c>
      <c r="M29" s="128">
        <v>16</v>
      </c>
      <c r="N29" s="129">
        <v>0.6</v>
      </c>
      <c r="O29" s="130">
        <f t="shared" si="6"/>
        <v>9.6</v>
      </c>
      <c r="P29" s="131">
        <f t="shared" si="7"/>
        <v>73.599999999999994</v>
      </c>
    </row>
    <row r="30" spans="1:16" ht="15.75" x14ac:dyDescent="0.25">
      <c r="A30" s="123">
        <v>3</v>
      </c>
      <c r="B30" s="124" t="s">
        <v>21</v>
      </c>
      <c r="C30" s="125" t="s">
        <v>22</v>
      </c>
      <c r="D30" s="124" t="s">
        <v>23</v>
      </c>
      <c r="E30" s="126"/>
      <c r="F30" s="126"/>
      <c r="G30" s="126"/>
      <c r="H30" s="127"/>
      <c r="I30" s="126"/>
      <c r="J30" s="126"/>
      <c r="K30" s="126"/>
      <c r="L30" s="128">
        <v>0.45</v>
      </c>
      <c r="M30" s="128">
        <v>5</v>
      </c>
      <c r="N30" s="129">
        <v>0.8</v>
      </c>
      <c r="O30" s="130">
        <f t="shared" si="6"/>
        <v>4</v>
      </c>
      <c r="P30" s="131">
        <f t="shared" si="7"/>
        <v>30.666666666666668</v>
      </c>
    </row>
    <row r="31" spans="1:16" ht="15.75" x14ac:dyDescent="0.25">
      <c r="A31" s="123">
        <v>4</v>
      </c>
      <c r="B31" s="124" t="s">
        <v>227</v>
      </c>
      <c r="C31" s="125" t="s">
        <v>228</v>
      </c>
      <c r="D31" s="124" t="s">
        <v>229</v>
      </c>
      <c r="E31" s="126"/>
      <c r="F31" s="126"/>
      <c r="G31" s="126"/>
      <c r="H31" s="127"/>
      <c r="I31" s="127"/>
      <c r="J31" s="126"/>
      <c r="K31" s="126"/>
      <c r="L31" s="128">
        <v>0.45</v>
      </c>
      <c r="M31" s="128">
        <v>5</v>
      </c>
      <c r="N31" s="129">
        <v>0.5</v>
      </c>
      <c r="O31" s="130">
        <f t="shared" si="6"/>
        <v>2.5</v>
      </c>
      <c r="P31" s="131">
        <f t="shared" si="7"/>
        <v>19.166666666666668</v>
      </c>
    </row>
    <row r="32" spans="1:16" ht="15.75" x14ac:dyDescent="0.25">
      <c r="A32" s="123">
        <v>5</v>
      </c>
      <c r="B32" s="124" t="s">
        <v>24</v>
      </c>
      <c r="C32" s="125" t="s">
        <v>25</v>
      </c>
      <c r="D32" s="124" t="s">
        <v>26</v>
      </c>
      <c r="E32" s="126"/>
      <c r="F32" s="126"/>
      <c r="G32" s="127"/>
      <c r="H32" s="127"/>
      <c r="I32" s="126"/>
      <c r="J32" s="126"/>
      <c r="K32" s="126"/>
      <c r="L32" s="128">
        <v>0.4</v>
      </c>
      <c r="M32" s="128">
        <v>6</v>
      </c>
      <c r="N32" s="129">
        <v>1</v>
      </c>
      <c r="O32" s="130">
        <f t="shared" si="6"/>
        <v>6</v>
      </c>
      <c r="P32" s="131">
        <f t="shared" si="7"/>
        <v>46</v>
      </c>
    </row>
    <row r="33" spans="1:16" ht="15.75" x14ac:dyDescent="0.25">
      <c r="A33" s="123">
        <v>6</v>
      </c>
      <c r="B33" s="124" t="s">
        <v>230</v>
      </c>
      <c r="C33" s="125"/>
      <c r="D33" s="124" t="s">
        <v>231</v>
      </c>
      <c r="E33" s="126"/>
      <c r="F33" s="126"/>
      <c r="G33" s="127"/>
      <c r="H33" s="127"/>
      <c r="I33" s="126"/>
      <c r="J33" s="126"/>
      <c r="K33" s="126"/>
      <c r="L33" s="128">
        <v>0.35</v>
      </c>
      <c r="M33" s="128">
        <v>8</v>
      </c>
      <c r="N33" s="129">
        <v>0.7</v>
      </c>
      <c r="O33" s="130">
        <f t="shared" si="6"/>
        <v>5.6</v>
      </c>
      <c r="P33" s="131">
        <f t="shared" si="7"/>
        <v>42.93333333333333</v>
      </c>
    </row>
    <row r="34" spans="1:16" ht="15.75" x14ac:dyDescent="0.25">
      <c r="A34" s="123">
        <v>7</v>
      </c>
      <c r="B34" s="124" t="s">
        <v>232</v>
      </c>
      <c r="C34" s="125"/>
      <c r="D34" s="124" t="s">
        <v>233</v>
      </c>
      <c r="E34" s="126"/>
      <c r="F34" s="126"/>
      <c r="G34" s="126"/>
      <c r="H34" s="126"/>
      <c r="I34" s="126"/>
      <c r="J34" s="126"/>
      <c r="K34" s="126"/>
      <c r="L34" s="128">
        <v>0.45</v>
      </c>
      <c r="M34" s="128">
        <v>5</v>
      </c>
      <c r="N34" s="129">
        <v>1</v>
      </c>
      <c r="O34" s="130">
        <f t="shared" si="6"/>
        <v>5</v>
      </c>
      <c r="P34" s="131">
        <f t="shared" si="7"/>
        <v>38.333333333333336</v>
      </c>
    </row>
    <row r="35" spans="1:16" ht="15.75" x14ac:dyDescent="0.25">
      <c r="A35" s="123">
        <v>8</v>
      </c>
      <c r="B35" s="124" t="s">
        <v>232</v>
      </c>
      <c r="C35" s="125"/>
      <c r="D35" s="124" t="s">
        <v>234</v>
      </c>
      <c r="E35" s="126"/>
      <c r="F35" s="126"/>
      <c r="G35" s="126"/>
      <c r="H35" s="126"/>
      <c r="I35" s="126"/>
      <c r="J35" s="126"/>
      <c r="K35" s="126"/>
      <c r="L35" s="128">
        <v>0.45</v>
      </c>
      <c r="M35" s="128">
        <v>5</v>
      </c>
      <c r="N35" s="129">
        <v>0.4</v>
      </c>
      <c r="O35" s="130">
        <f t="shared" si="6"/>
        <v>2</v>
      </c>
      <c r="P35" s="131">
        <f t="shared" si="7"/>
        <v>15.333333333333334</v>
      </c>
    </row>
    <row r="36" spans="1:16" ht="16.5" thickBot="1" x14ac:dyDescent="0.3">
      <c r="A36" s="132">
        <v>9</v>
      </c>
      <c r="B36" s="133" t="s">
        <v>235</v>
      </c>
      <c r="C36" s="134" t="s">
        <v>236</v>
      </c>
      <c r="D36" s="133" t="s">
        <v>237</v>
      </c>
      <c r="E36" s="136"/>
      <c r="F36" s="136"/>
      <c r="G36" s="135"/>
      <c r="H36" s="135"/>
      <c r="I36" s="135"/>
      <c r="J36" s="135"/>
      <c r="K36" s="135"/>
      <c r="L36" s="137">
        <v>0.35</v>
      </c>
      <c r="M36" s="137">
        <v>8</v>
      </c>
      <c r="N36" s="138">
        <v>0.5</v>
      </c>
      <c r="O36" s="139">
        <f t="shared" si="6"/>
        <v>4</v>
      </c>
      <c r="P36" s="140">
        <f t="shared" si="7"/>
        <v>30.666666666666668</v>
      </c>
    </row>
    <row r="37" spans="1:16" ht="15.75" x14ac:dyDescent="0.25">
      <c r="A37" s="258" t="s">
        <v>37</v>
      </c>
      <c r="B37" s="259"/>
      <c r="C37" s="259"/>
      <c r="D37" s="259"/>
      <c r="E37" s="259"/>
      <c r="F37" s="259"/>
      <c r="G37" s="259"/>
      <c r="H37" s="259"/>
      <c r="I37" s="259"/>
      <c r="J37" s="259"/>
      <c r="K37" s="259"/>
      <c r="L37" s="259"/>
      <c r="M37" s="259"/>
      <c r="N37" s="141">
        <f t="shared" ref="N37:P37" si="8">SUM(N28:N36)</f>
        <v>6.0000000000000009</v>
      </c>
      <c r="O37" s="142">
        <f t="shared" si="8"/>
        <v>44.2</v>
      </c>
      <c r="P37" s="142">
        <f t="shared" si="8"/>
        <v>338.86666666666667</v>
      </c>
    </row>
    <row r="38" spans="1:16" ht="16.5" thickBot="1" x14ac:dyDescent="0.3">
      <c r="A38" s="260" t="s">
        <v>50</v>
      </c>
      <c r="B38" s="261"/>
      <c r="C38" s="261"/>
      <c r="D38" s="261"/>
      <c r="E38" s="261"/>
      <c r="F38" s="261"/>
      <c r="G38" s="261"/>
      <c r="H38" s="261"/>
      <c r="I38" s="261"/>
      <c r="J38" s="261"/>
      <c r="K38" s="261"/>
      <c r="L38" s="261"/>
      <c r="M38" s="261"/>
      <c r="N38" s="261"/>
      <c r="O38" s="262"/>
      <c r="P38" s="143"/>
    </row>
    <row r="39" spans="1:16" ht="15.75" x14ac:dyDescent="0.25">
      <c r="A39" s="114">
        <v>1</v>
      </c>
      <c r="B39" s="144" t="s">
        <v>133</v>
      </c>
      <c r="C39" s="144" t="s">
        <v>134</v>
      </c>
      <c r="D39" s="115" t="s">
        <v>135</v>
      </c>
      <c r="E39" s="118"/>
      <c r="F39" s="117"/>
      <c r="G39" s="117"/>
      <c r="H39" s="117"/>
      <c r="I39" s="117"/>
      <c r="J39" s="117"/>
      <c r="K39" s="117"/>
      <c r="L39" s="119"/>
      <c r="M39" s="119">
        <v>15</v>
      </c>
      <c r="N39" s="120">
        <v>0.2</v>
      </c>
      <c r="O39" s="121">
        <f>M39*N39</f>
        <v>3</v>
      </c>
      <c r="P39" s="122">
        <f>O39*(46/6)</f>
        <v>23</v>
      </c>
    </row>
    <row r="40" spans="1:16" ht="15.75" x14ac:dyDescent="0.25">
      <c r="A40" s="123">
        <v>2</v>
      </c>
      <c r="B40" s="113" t="s">
        <v>136</v>
      </c>
      <c r="C40" s="113" t="s">
        <v>137</v>
      </c>
      <c r="D40" s="124" t="s">
        <v>135</v>
      </c>
      <c r="E40" s="127"/>
      <c r="F40" s="127"/>
      <c r="G40" s="126"/>
      <c r="H40" s="126"/>
      <c r="I40" s="126"/>
      <c r="J40" s="126"/>
      <c r="K40" s="126"/>
      <c r="L40" s="128"/>
      <c r="M40" s="128">
        <v>15</v>
      </c>
      <c r="N40" s="129">
        <v>0.2</v>
      </c>
      <c r="O40" s="130">
        <f t="shared" ref="O40:O43" si="9">M40*N40</f>
        <v>3</v>
      </c>
      <c r="P40" s="131">
        <f t="shared" ref="P40:P43" si="10">O40*(46/6)</f>
        <v>23</v>
      </c>
    </row>
    <row r="41" spans="1:16" ht="15.75" x14ac:dyDescent="0.25">
      <c r="A41" s="123">
        <v>3</v>
      </c>
      <c r="B41" s="113" t="s">
        <v>138</v>
      </c>
      <c r="C41" s="113" t="s">
        <v>139</v>
      </c>
      <c r="D41" s="124" t="s">
        <v>140</v>
      </c>
      <c r="E41" s="127"/>
      <c r="F41" s="127"/>
      <c r="G41" s="126"/>
      <c r="H41" s="126"/>
      <c r="I41" s="126"/>
      <c r="J41" s="126"/>
      <c r="K41" s="126"/>
      <c r="L41" s="128"/>
      <c r="M41" s="128">
        <v>15</v>
      </c>
      <c r="N41" s="129">
        <v>0.2</v>
      </c>
      <c r="O41" s="130">
        <f t="shared" si="9"/>
        <v>3</v>
      </c>
      <c r="P41" s="131">
        <f t="shared" si="10"/>
        <v>23</v>
      </c>
    </row>
    <row r="42" spans="1:16" ht="15.75" x14ac:dyDescent="0.25">
      <c r="A42" s="123">
        <v>4</v>
      </c>
      <c r="B42" s="113" t="s">
        <v>138</v>
      </c>
      <c r="C42" s="113" t="s">
        <v>141</v>
      </c>
      <c r="D42" s="124" t="s">
        <v>140</v>
      </c>
      <c r="E42" s="126"/>
      <c r="F42" s="127"/>
      <c r="G42" s="126"/>
      <c r="H42" s="126"/>
      <c r="I42" s="126"/>
      <c r="J42" s="126"/>
      <c r="K42" s="126"/>
      <c r="L42" s="128"/>
      <c r="M42" s="128">
        <v>15</v>
      </c>
      <c r="N42" s="129">
        <v>0.2</v>
      </c>
      <c r="O42" s="130">
        <f t="shared" si="9"/>
        <v>3</v>
      </c>
      <c r="P42" s="131">
        <f t="shared" si="10"/>
        <v>23</v>
      </c>
    </row>
    <row r="43" spans="1:16" ht="16.5" thickBot="1" x14ac:dyDescent="0.3">
      <c r="A43" s="132">
        <v>5</v>
      </c>
      <c r="B43" s="145" t="s">
        <v>138</v>
      </c>
      <c r="C43" s="145" t="s">
        <v>142</v>
      </c>
      <c r="D43" s="133" t="s">
        <v>140</v>
      </c>
      <c r="E43" s="135"/>
      <c r="F43" s="136"/>
      <c r="G43" s="135"/>
      <c r="H43" s="135"/>
      <c r="I43" s="135"/>
      <c r="J43" s="135"/>
      <c r="K43" s="135"/>
      <c r="L43" s="137"/>
      <c r="M43" s="137">
        <v>15</v>
      </c>
      <c r="N43" s="138">
        <v>0.2</v>
      </c>
      <c r="O43" s="139">
        <f t="shared" si="9"/>
        <v>3</v>
      </c>
      <c r="P43" s="140">
        <f t="shared" si="10"/>
        <v>23</v>
      </c>
    </row>
    <row r="44" spans="1:16" ht="16.5" thickBot="1" x14ac:dyDescent="0.3">
      <c r="A44" s="266" t="s">
        <v>37</v>
      </c>
      <c r="B44" s="267"/>
      <c r="C44" s="267"/>
      <c r="D44" s="267"/>
      <c r="E44" s="267"/>
      <c r="F44" s="267"/>
      <c r="G44" s="267"/>
      <c r="H44" s="267"/>
      <c r="I44" s="267"/>
      <c r="J44" s="267"/>
      <c r="K44" s="267"/>
      <c r="L44" s="267"/>
      <c r="M44" s="268"/>
      <c r="N44" s="146">
        <f t="shared" ref="N44:P44" si="11">SUM(N43:N43)</f>
        <v>0.2</v>
      </c>
      <c r="O44" s="147">
        <f t="shared" si="11"/>
        <v>3</v>
      </c>
      <c r="P44" s="147">
        <f t="shared" si="11"/>
        <v>23</v>
      </c>
    </row>
    <row r="45" spans="1:16" ht="16.5" thickBot="1" x14ac:dyDescent="0.3">
      <c r="A45" s="263" t="s">
        <v>57</v>
      </c>
      <c r="B45" s="264"/>
      <c r="C45" s="264"/>
      <c r="D45" s="264"/>
      <c r="E45" s="264"/>
      <c r="F45" s="264"/>
      <c r="G45" s="264"/>
      <c r="H45" s="264"/>
      <c r="I45" s="264"/>
      <c r="J45" s="264"/>
      <c r="K45" s="264"/>
      <c r="L45" s="264"/>
      <c r="M45" s="265"/>
      <c r="N45" s="146">
        <f t="shared" ref="N45:P45" si="12">N37+N44</f>
        <v>6.2000000000000011</v>
      </c>
      <c r="O45" s="147">
        <f t="shared" si="12"/>
        <v>47.2</v>
      </c>
      <c r="P45" s="147">
        <f t="shared" si="12"/>
        <v>361.86666666666667</v>
      </c>
    </row>
    <row r="46" spans="1:16" ht="15.75" x14ac:dyDescent="0.25">
      <c r="A46" s="112" t="s">
        <v>58</v>
      </c>
      <c r="B46" s="148"/>
      <c r="C46" s="112"/>
      <c r="D46" s="112"/>
      <c r="E46" s="112"/>
      <c r="F46" s="112"/>
      <c r="G46" s="112"/>
      <c r="H46" s="112"/>
      <c r="I46" s="112"/>
      <c r="J46" s="112"/>
      <c r="K46" s="112"/>
      <c r="L46" s="112"/>
      <c r="M46" s="112"/>
      <c r="N46" s="112"/>
      <c r="O46" s="149"/>
      <c r="P46" s="149"/>
    </row>
  </sheetData>
  <mergeCells count="33">
    <mergeCell ref="O25:O26"/>
    <mergeCell ref="P25:P26"/>
    <mergeCell ref="A27:O27"/>
    <mergeCell ref="A37:M37"/>
    <mergeCell ref="A38:O38"/>
    <mergeCell ref="L25:L26"/>
    <mergeCell ref="M25:M26"/>
    <mergeCell ref="A44:M44"/>
    <mergeCell ref="A45:M45"/>
    <mergeCell ref="N25:N26"/>
    <mergeCell ref="A25:A26"/>
    <mergeCell ref="B25:B26"/>
    <mergeCell ref="C25:C26"/>
    <mergeCell ref="D25:D26"/>
    <mergeCell ref="E25:K25"/>
    <mergeCell ref="A6:O6"/>
    <mergeCell ref="A14:M14"/>
    <mergeCell ref="A15:O15"/>
    <mergeCell ref="A22:M22"/>
    <mergeCell ref="A21:M21"/>
    <mergeCell ref="D1:P1"/>
    <mergeCell ref="B2:E2"/>
    <mergeCell ref="A3:O3"/>
    <mergeCell ref="A4:A5"/>
    <mergeCell ref="B4:B5"/>
    <mergeCell ref="C4:C5"/>
    <mergeCell ref="D4:D5"/>
    <mergeCell ref="E4:K4"/>
    <mergeCell ref="L4:L5"/>
    <mergeCell ref="M4:M5"/>
    <mergeCell ref="N4:N5"/>
    <mergeCell ref="O4:O5"/>
    <mergeCell ref="P4:P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494BB-C522-4070-A131-DAD8A112BDD3}">
  <dimension ref="A1:G44"/>
  <sheetViews>
    <sheetView tabSelected="1" zoomScale="90" zoomScaleNormal="90" workbookViewId="0">
      <selection activeCell="A4" sqref="A4:G4"/>
    </sheetView>
  </sheetViews>
  <sheetFormatPr defaultRowHeight="15" x14ac:dyDescent="0.25"/>
  <cols>
    <col min="2" max="2" width="41.85546875" customWidth="1"/>
    <col min="3" max="3" width="13.5703125" customWidth="1"/>
    <col min="4" max="4" width="16.28515625" customWidth="1"/>
    <col min="5" max="5" width="85" customWidth="1"/>
    <col min="6" max="7" width="23.85546875" customWidth="1"/>
  </cols>
  <sheetData>
    <row r="1" spans="1:7" x14ac:dyDescent="0.25">
      <c r="A1" s="71"/>
      <c r="B1" s="71"/>
      <c r="C1" s="71"/>
      <c r="D1" s="71"/>
      <c r="E1" s="222" t="s">
        <v>286</v>
      </c>
      <c r="F1" s="190"/>
      <c r="G1" s="190"/>
    </row>
    <row r="2" spans="1:7" x14ac:dyDescent="0.25">
      <c r="A2" s="223" t="s">
        <v>89</v>
      </c>
      <c r="B2" s="223"/>
      <c r="C2" s="223"/>
      <c r="D2" s="223"/>
      <c r="E2" s="223"/>
      <c r="F2" s="223"/>
      <c r="G2" s="223"/>
    </row>
    <row r="3" spans="1:7" x14ac:dyDescent="0.25">
      <c r="A3" s="224" t="s">
        <v>90</v>
      </c>
      <c r="B3" s="224"/>
      <c r="C3" s="224"/>
      <c r="D3" s="224"/>
      <c r="E3" s="224"/>
      <c r="F3" s="224"/>
      <c r="G3" s="224"/>
    </row>
    <row r="4" spans="1:7" x14ac:dyDescent="0.25">
      <c r="A4" s="224" t="s">
        <v>113</v>
      </c>
      <c r="B4" s="224"/>
      <c r="C4" s="224"/>
      <c r="D4" s="224"/>
      <c r="E4" s="224"/>
      <c r="F4" s="224"/>
      <c r="G4" s="224"/>
    </row>
    <row r="5" spans="1:7" ht="15.75" thickBot="1" x14ac:dyDescent="0.3">
      <c r="A5" s="225" t="s">
        <v>151</v>
      </c>
      <c r="B5" s="225"/>
      <c r="C5" s="225"/>
      <c r="D5" s="225"/>
      <c r="E5" s="225"/>
      <c r="F5" s="225"/>
      <c r="G5" s="225"/>
    </row>
    <row r="6" spans="1:7" ht="30" customHeight="1" x14ac:dyDescent="0.25">
      <c r="A6" s="91" t="s">
        <v>61</v>
      </c>
      <c r="B6" s="92" t="s">
        <v>82</v>
      </c>
      <c r="C6" s="92" t="s">
        <v>83</v>
      </c>
      <c r="D6" s="92" t="s">
        <v>84</v>
      </c>
      <c r="E6" s="92" t="s">
        <v>65</v>
      </c>
      <c r="F6" s="93" t="s">
        <v>111</v>
      </c>
      <c r="G6" s="94" t="s">
        <v>88</v>
      </c>
    </row>
    <row r="7" spans="1:7" ht="15.75" thickBot="1" x14ac:dyDescent="0.3">
      <c r="A7" s="227" t="s">
        <v>80</v>
      </c>
      <c r="B7" s="228"/>
      <c r="C7" s="228"/>
      <c r="D7" s="228"/>
      <c r="E7" s="228"/>
      <c r="F7" s="228"/>
      <c r="G7" s="229"/>
    </row>
    <row r="8" spans="1:7" ht="60" customHeight="1" x14ac:dyDescent="0.25">
      <c r="A8" s="97">
        <v>1</v>
      </c>
      <c r="B8" s="73" t="s">
        <v>267</v>
      </c>
      <c r="C8" s="72" t="s">
        <v>81</v>
      </c>
      <c r="D8" s="76">
        <f>1785</f>
        <v>1785</v>
      </c>
      <c r="E8" s="150" t="s">
        <v>143</v>
      </c>
      <c r="F8" s="102"/>
      <c r="G8" s="103"/>
    </row>
    <row r="9" spans="1:7" ht="169.5" customHeight="1" x14ac:dyDescent="0.25">
      <c r="A9" s="95">
        <v>2</v>
      </c>
      <c r="B9" s="73" t="s">
        <v>268</v>
      </c>
      <c r="C9" s="72" t="s">
        <v>81</v>
      </c>
      <c r="D9" s="76">
        <f>1785</f>
        <v>1785</v>
      </c>
      <c r="E9" s="150" t="s">
        <v>144</v>
      </c>
      <c r="F9" s="75"/>
      <c r="G9" s="96"/>
    </row>
    <row r="10" spans="1:7" ht="56.25" customHeight="1" x14ac:dyDescent="0.25">
      <c r="A10" s="95">
        <f>A9+1</f>
        <v>3</v>
      </c>
      <c r="B10" s="175" t="s">
        <v>260</v>
      </c>
      <c r="C10" s="72" t="s">
        <v>261</v>
      </c>
      <c r="D10" s="76">
        <v>18</v>
      </c>
      <c r="E10" s="150" t="s">
        <v>262</v>
      </c>
      <c r="F10" s="75"/>
      <c r="G10" s="96"/>
    </row>
    <row r="11" spans="1:7" ht="43.5" customHeight="1" x14ac:dyDescent="0.25">
      <c r="A11" s="95">
        <f t="shared" ref="A11:A15" si="0">A10+1</f>
        <v>4</v>
      </c>
      <c r="B11" s="73" t="s">
        <v>264</v>
      </c>
      <c r="C11" s="72" t="s">
        <v>261</v>
      </c>
      <c r="D11" s="76">
        <v>5</v>
      </c>
      <c r="E11" s="150" t="s">
        <v>263</v>
      </c>
      <c r="F11" s="75"/>
      <c r="G11" s="96"/>
    </row>
    <row r="12" spans="1:7" ht="106.5" customHeight="1" x14ac:dyDescent="0.25">
      <c r="A12" s="95">
        <f t="shared" si="0"/>
        <v>5</v>
      </c>
      <c r="B12" s="73" t="s">
        <v>146</v>
      </c>
      <c r="C12" s="72" t="s">
        <v>81</v>
      </c>
      <c r="D12" s="76">
        <f>3</f>
        <v>3</v>
      </c>
      <c r="E12" s="150" t="s">
        <v>145</v>
      </c>
      <c r="F12" s="75"/>
      <c r="G12" s="96"/>
    </row>
    <row r="13" spans="1:7" ht="134.25" customHeight="1" x14ac:dyDescent="0.25">
      <c r="A13" s="95">
        <f t="shared" si="0"/>
        <v>6</v>
      </c>
      <c r="B13" s="73" t="s">
        <v>265</v>
      </c>
      <c r="C13" s="72" t="s">
        <v>81</v>
      </c>
      <c r="D13" s="76">
        <v>68</v>
      </c>
      <c r="E13" s="150" t="s">
        <v>149</v>
      </c>
      <c r="F13" s="75"/>
      <c r="G13" s="96"/>
    </row>
    <row r="14" spans="1:7" ht="126.75" customHeight="1" x14ac:dyDescent="0.25">
      <c r="A14" s="95">
        <f t="shared" si="0"/>
        <v>7</v>
      </c>
      <c r="B14" s="73" t="s">
        <v>148</v>
      </c>
      <c r="C14" s="72" t="s">
        <v>81</v>
      </c>
      <c r="D14" s="76">
        <v>101</v>
      </c>
      <c r="E14" s="150" t="s">
        <v>150</v>
      </c>
      <c r="F14" s="75"/>
      <c r="G14" s="96"/>
    </row>
    <row r="15" spans="1:7" ht="126.75" customHeight="1" thickBot="1" x14ac:dyDescent="0.3">
      <c r="A15" s="95">
        <f t="shared" si="0"/>
        <v>8</v>
      </c>
      <c r="B15" s="177" t="s">
        <v>266</v>
      </c>
      <c r="C15" s="72" t="s">
        <v>261</v>
      </c>
      <c r="D15" s="178"/>
      <c r="E15" s="179"/>
      <c r="F15" s="75"/>
      <c r="G15" s="96"/>
    </row>
    <row r="16" spans="1:7" ht="15.75" thickBot="1" x14ac:dyDescent="0.3">
      <c r="A16" s="230" t="s">
        <v>112</v>
      </c>
      <c r="B16" s="231"/>
      <c r="C16" s="231"/>
      <c r="D16" s="231"/>
      <c r="E16" s="231"/>
      <c r="F16" s="232"/>
      <c r="G16" s="111">
        <f>SUM(G8:G14)</f>
        <v>0</v>
      </c>
    </row>
    <row r="17" spans="1:7" x14ac:dyDescent="0.25">
      <c r="A17" s="71"/>
      <c r="B17" s="71"/>
      <c r="C17" s="71"/>
      <c r="D17" s="71"/>
      <c r="E17" s="71"/>
      <c r="F17" s="71"/>
      <c r="G17" s="71"/>
    </row>
    <row r="18" spans="1:7" x14ac:dyDescent="0.25">
      <c r="A18" s="71"/>
      <c r="B18" s="71"/>
      <c r="C18" s="71"/>
      <c r="D18" s="71"/>
      <c r="E18" s="71"/>
      <c r="F18" s="71"/>
      <c r="G18" s="71"/>
    </row>
    <row r="19" spans="1:7" x14ac:dyDescent="0.25">
      <c r="A19" s="71"/>
      <c r="B19" s="171" t="s">
        <v>238</v>
      </c>
      <c r="C19" s="71"/>
      <c r="D19" s="71"/>
      <c r="E19" s="71"/>
      <c r="F19" s="71"/>
      <c r="G19" s="71"/>
    </row>
    <row r="20" spans="1:7" x14ac:dyDescent="0.25">
      <c r="A20" s="71"/>
      <c r="B20" s="171" t="s">
        <v>269</v>
      </c>
      <c r="C20" s="71"/>
      <c r="D20" s="71"/>
      <c r="E20" s="71"/>
      <c r="F20" s="71"/>
      <c r="G20" s="71"/>
    </row>
    <row r="21" spans="1:7" x14ac:dyDescent="0.25">
      <c r="B21" s="71" t="s">
        <v>259</v>
      </c>
      <c r="C21" s="71"/>
      <c r="D21" s="71"/>
      <c r="E21" s="71"/>
      <c r="F21" s="71"/>
      <c r="G21" s="71"/>
    </row>
    <row r="22" spans="1:7" x14ac:dyDescent="0.25">
      <c r="B22" s="174" t="s">
        <v>257</v>
      </c>
      <c r="C22" s="71"/>
      <c r="D22" s="71"/>
      <c r="E22" s="71"/>
      <c r="F22" s="71"/>
      <c r="G22" s="71"/>
    </row>
    <row r="23" spans="1:7" x14ac:dyDescent="0.25">
      <c r="B23" s="226" t="s">
        <v>240</v>
      </c>
      <c r="C23" s="226"/>
      <c r="D23" s="226"/>
      <c r="E23" s="226"/>
      <c r="F23" s="71"/>
      <c r="G23" s="71"/>
    </row>
    <row r="24" spans="1:7" ht="40.5" customHeight="1" x14ac:dyDescent="0.25">
      <c r="B24" s="234" t="s">
        <v>251</v>
      </c>
      <c r="C24" s="234"/>
      <c r="D24" s="234"/>
      <c r="E24" s="234"/>
      <c r="F24" s="71"/>
      <c r="G24" s="71"/>
    </row>
    <row r="25" spans="1:7" ht="30.75" customHeight="1" x14ac:dyDescent="0.25">
      <c r="B25" s="235" t="s">
        <v>285</v>
      </c>
      <c r="C25" s="235"/>
      <c r="D25" s="235"/>
      <c r="E25" s="235"/>
      <c r="F25" s="71"/>
      <c r="G25" s="71"/>
    </row>
    <row r="26" spans="1:7" ht="27.75" customHeight="1" x14ac:dyDescent="0.25">
      <c r="B26" s="236" t="s">
        <v>250</v>
      </c>
      <c r="C26" s="236"/>
      <c r="D26" s="236"/>
      <c r="E26" s="236"/>
      <c r="F26" s="71"/>
      <c r="G26" s="71"/>
    </row>
    <row r="27" spans="1:7" x14ac:dyDescent="0.25">
      <c r="B27" s="71"/>
      <c r="C27" s="71"/>
      <c r="D27" s="71"/>
      <c r="E27" s="71"/>
      <c r="F27" s="71"/>
      <c r="G27" s="71"/>
    </row>
    <row r="28" spans="1:7" x14ac:dyDescent="0.25">
      <c r="B28" s="167" t="s">
        <v>239</v>
      </c>
      <c r="C28" s="71"/>
      <c r="D28" s="71"/>
      <c r="E28" s="71"/>
      <c r="F28" s="71"/>
      <c r="G28" s="71"/>
    </row>
    <row r="29" spans="1:7" x14ac:dyDescent="0.25">
      <c r="B29" s="226" t="s">
        <v>241</v>
      </c>
      <c r="C29" s="226"/>
      <c r="D29" s="226"/>
      <c r="E29" s="226"/>
      <c r="F29" s="226"/>
      <c r="G29" s="226"/>
    </row>
    <row r="30" spans="1:7" x14ac:dyDescent="0.25">
      <c r="B30" s="233" t="s">
        <v>270</v>
      </c>
      <c r="C30" s="233"/>
      <c r="D30" s="233"/>
      <c r="E30" s="233"/>
      <c r="F30" s="233"/>
      <c r="G30" s="233"/>
    </row>
    <row r="31" spans="1:7" x14ac:dyDescent="0.25">
      <c r="B31" s="169" t="s">
        <v>243</v>
      </c>
      <c r="C31" s="71"/>
      <c r="D31" s="71"/>
      <c r="E31" s="71"/>
      <c r="F31" s="71"/>
      <c r="G31" s="71"/>
    </row>
    <row r="32" spans="1:7" x14ac:dyDescent="0.25">
      <c r="B32" s="226" t="s">
        <v>244</v>
      </c>
      <c r="C32" s="226"/>
      <c r="D32" s="226"/>
      <c r="E32" s="226"/>
      <c r="F32" s="226"/>
      <c r="G32" s="226"/>
    </row>
    <row r="33" spans="2:7" x14ac:dyDescent="0.25">
      <c r="B33" s="226" t="s">
        <v>245</v>
      </c>
      <c r="C33" s="226"/>
      <c r="D33" s="226"/>
      <c r="E33" s="226"/>
      <c r="F33" s="71"/>
      <c r="G33" s="71"/>
    </row>
    <row r="34" spans="2:7" x14ac:dyDescent="0.25">
      <c r="B34" s="226" t="s">
        <v>246</v>
      </c>
      <c r="C34" s="226"/>
      <c r="D34" s="226"/>
      <c r="E34" s="226"/>
      <c r="F34" s="226"/>
      <c r="G34" s="226"/>
    </row>
    <row r="35" spans="2:7" x14ac:dyDescent="0.25">
      <c r="B35" s="226" t="s">
        <v>247</v>
      </c>
      <c r="C35" s="226"/>
      <c r="D35" s="226"/>
      <c r="E35" s="226"/>
      <c r="F35" s="226"/>
      <c r="G35" s="226"/>
    </row>
    <row r="36" spans="2:7" x14ac:dyDescent="0.25">
      <c r="B36" s="226" t="s">
        <v>248</v>
      </c>
      <c r="C36" s="226"/>
      <c r="D36" s="226"/>
      <c r="E36" s="226"/>
      <c r="F36" s="226"/>
      <c r="G36" s="226"/>
    </row>
    <row r="37" spans="2:7" x14ac:dyDescent="0.25">
      <c r="B37" s="170" t="s">
        <v>249</v>
      </c>
      <c r="C37" s="168"/>
      <c r="D37" s="168"/>
      <c r="E37" s="168"/>
      <c r="F37" s="168"/>
      <c r="G37" s="168"/>
    </row>
    <row r="39" spans="2:7" x14ac:dyDescent="0.25">
      <c r="B39" s="172" t="s">
        <v>252</v>
      </c>
      <c r="C39" s="71"/>
      <c r="D39" s="71"/>
      <c r="E39" s="71"/>
    </row>
    <row r="40" spans="2:7" x14ac:dyDescent="0.25">
      <c r="B40" s="172" t="s">
        <v>253</v>
      </c>
      <c r="C40" s="71"/>
      <c r="D40" s="71"/>
      <c r="E40" s="71"/>
    </row>
    <row r="41" spans="2:7" x14ac:dyDescent="0.25">
      <c r="B41" s="172" t="s">
        <v>256</v>
      </c>
      <c r="C41" s="71"/>
      <c r="D41" s="71"/>
      <c r="E41" s="71"/>
    </row>
    <row r="42" spans="2:7" x14ac:dyDescent="0.25">
      <c r="B42" s="173"/>
      <c r="C42" s="71"/>
      <c r="D42" s="71"/>
      <c r="E42" s="71"/>
    </row>
    <row r="43" spans="2:7" x14ac:dyDescent="0.25">
      <c r="B43" s="173" t="s">
        <v>254</v>
      </c>
      <c r="C43" s="71"/>
      <c r="D43" s="71"/>
      <c r="E43" s="71"/>
    </row>
    <row r="44" spans="2:7" x14ac:dyDescent="0.25">
      <c r="B44" s="173" t="s">
        <v>255</v>
      </c>
      <c r="C44" s="173"/>
      <c r="D44" s="173"/>
      <c r="E44" s="173"/>
    </row>
  </sheetData>
  <mergeCells count="18">
    <mergeCell ref="B32:G32"/>
    <mergeCell ref="B33:E33"/>
    <mergeCell ref="B34:G34"/>
    <mergeCell ref="B35:G35"/>
    <mergeCell ref="B36:G36"/>
    <mergeCell ref="E1:G1"/>
    <mergeCell ref="B30:G30"/>
    <mergeCell ref="A2:G2"/>
    <mergeCell ref="A3:G3"/>
    <mergeCell ref="A4:G4"/>
    <mergeCell ref="A7:G7"/>
    <mergeCell ref="A16:F16"/>
    <mergeCell ref="A5:G5"/>
    <mergeCell ref="B23:E23"/>
    <mergeCell ref="B24:E24"/>
    <mergeCell ref="B25:E25"/>
    <mergeCell ref="B26:E26"/>
    <mergeCell ref="B29:G29"/>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E3B88-A52E-47FE-B038-14E56A46A42D}">
  <dimension ref="A1:I18"/>
  <sheetViews>
    <sheetView workbookViewId="0">
      <selection activeCell="F16" sqref="F16"/>
    </sheetView>
  </sheetViews>
  <sheetFormatPr defaultRowHeight="15" x14ac:dyDescent="0.25"/>
  <cols>
    <col min="2" max="2" width="20.7109375" customWidth="1"/>
    <col min="4" max="4" width="24.42578125" customWidth="1"/>
    <col min="5" max="5" width="18.5703125" customWidth="1"/>
    <col min="6" max="6" width="12.28515625" customWidth="1"/>
    <col min="7" max="8" width="24" customWidth="1"/>
    <col min="9" max="9" width="15.140625" customWidth="1"/>
  </cols>
  <sheetData>
    <row r="1" spans="1:9" x14ac:dyDescent="0.25">
      <c r="E1" s="190" t="s">
        <v>286</v>
      </c>
      <c r="F1" s="190"/>
      <c r="G1" s="190"/>
      <c r="H1" s="190"/>
      <c r="I1" s="190"/>
    </row>
    <row r="2" spans="1:9" ht="15.75" thickBot="1" x14ac:dyDescent="0.3">
      <c r="A2" s="238" t="s">
        <v>290</v>
      </c>
      <c r="B2" s="238"/>
      <c r="C2" s="238"/>
      <c r="D2" s="238"/>
    </row>
    <row r="3" spans="1:9" ht="63" x14ac:dyDescent="0.25">
      <c r="A3" s="61" t="s">
        <v>61</v>
      </c>
      <c r="B3" s="62" t="s">
        <v>2</v>
      </c>
      <c r="C3" s="63" t="s">
        <v>3</v>
      </c>
      <c r="D3" s="63" t="s">
        <v>4</v>
      </c>
      <c r="E3" s="63" t="s">
        <v>62</v>
      </c>
      <c r="F3" s="63" t="s">
        <v>63</v>
      </c>
      <c r="G3" s="63" t="s">
        <v>6</v>
      </c>
      <c r="H3" s="63" t="s">
        <v>64</v>
      </c>
      <c r="I3" s="64" t="s">
        <v>65</v>
      </c>
    </row>
    <row r="4" spans="1:9" ht="15.75" x14ac:dyDescent="0.25">
      <c r="A4" s="270" t="s">
        <v>211</v>
      </c>
      <c r="B4" s="271"/>
      <c r="C4" s="271"/>
      <c r="D4" s="271"/>
      <c r="E4" s="271"/>
      <c r="F4" s="271"/>
      <c r="G4" s="271"/>
      <c r="H4" s="271"/>
      <c r="I4" s="272"/>
    </row>
    <row r="5" spans="1:9" ht="27.75" customHeight="1" x14ac:dyDescent="0.25">
      <c r="A5" s="65">
        <v>1</v>
      </c>
      <c r="B5" s="66" t="s">
        <v>212</v>
      </c>
      <c r="C5" s="67" t="s">
        <v>213</v>
      </c>
      <c r="D5" s="66" t="s">
        <v>214</v>
      </c>
      <c r="E5" s="68" t="s">
        <v>69</v>
      </c>
      <c r="F5" s="68" t="s">
        <v>70</v>
      </c>
      <c r="G5" s="69">
        <v>1.5</v>
      </c>
      <c r="H5" s="68">
        <f>21+23</f>
        <v>44</v>
      </c>
      <c r="I5" s="273" t="s">
        <v>278</v>
      </c>
    </row>
    <row r="6" spans="1:9" ht="49.5" customHeight="1" x14ac:dyDescent="0.25">
      <c r="A6" s="166">
        <v>2</v>
      </c>
      <c r="B6" s="66" t="s">
        <v>215</v>
      </c>
      <c r="C6" s="67"/>
      <c r="D6" s="66" t="s">
        <v>216</v>
      </c>
      <c r="E6" s="68" t="s">
        <v>69</v>
      </c>
      <c r="F6" s="68" t="s">
        <v>70</v>
      </c>
      <c r="G6" s="69">
        <v>0.8</v>
      </c>
      <c r="H6" s="68">
        <f>20+20</f>
        <v>40</v>
      </c>
      <c r="I6" s="274"/>
    </row>
    <row r="7" spans="1:9" ht="15.75" x14ac:dyDescent="0.25">
      <c r="A7" s="275" t="s">
        <v>75</v>
      </c>
      <c r="B7" s="275"/>
      <c r="C7" s="275"/>
      <c r="D7" s="275"/>
      <c r="E7" s="275"/>
      <c r="F7" s="275"/>
      <c r="G7" s="275"/>
      <c r="H7" s="70">
        <f>SUM(H5:H6)</f>
        <v>84</v>
      </c>
      <c r="I7" s="68"/>
    </row>
    <row r="8" spans="1:9" x14ac:dyDescent="0.25">
      <c r="A8" s="269" t="s">
        <v>76</v>
      </c>
      <c r="B8" s="269"/>
      <c r="C8" s="269"/>
      <c r="D8" s="269"/>
      <c r="E8" s="269"/>
      <c r="F8" s="269"/>
      <c r="G8" s="269"/>
      <c r="H8" s="269"/>
      <c r="I8" s="269"/>
    </row>
    <row r="9" spans="1:9" x14ac:dyDescent="0.25">
      <c r="A9" s="68" t="s">
        <v>77</v>
      </c>
      <c r="B9" s="269" t="s">
        <v>78</v>
      </c>
      <c r="C9" s="269"/>
      <c r="D9" s="269"/>
      <c r="E9" s="269"/>
      <c r="F9" s="269"/>
      <c r="G9" s="269"/>
      <c r="H9" s="269"/>
      <c r="I9" s="269"/>
    </row>
    <row r="10" spans="1:9" x14ac:dyDescent="0.25">
      <c r="A10" s="68" t="s">
        <v>70</v>
      </c>
      <c r="B10" s="269" t="s">
        <v>79</v>
      </c>
      <c r="C10" s="269"/>
      <c r="D10" s="269"/>
      <c r="E10" s="269"/>
      <c r="F10" s="269"/>
      <c r="G10" s="269"/>
      <c r="H10" s="269"/>
      <c r="I10" s="269"/>
    </row>
    <row r="18" spans="7:7" x14ac:dyDescent="0.25">
      <c r="G18" t="s">
        <v>217</v>
      </c>
    </row>
  </sheetData>
  <mergeCells count="8">
    <mergeCell ref="E1:I1"/>
    <mergeCell ref="B9:I9"/>
    <mergeCell ref="B10:I10"/>
    <mergeCell ref="A2:D2"/>
    <mergeCell ref="A4:I4"/>
    <mergeCell ref="I5:I6"/>
    <mergeCell ref="A7:G7"/>
    <mergeCell ref="A8:I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8FA26-1368-4A38-8338-91B9257762C2}">
  <dimension ref="A1:P68"/>
  <sheetViews>
    <sheetView workbookViewId="0">
      <selection activeCell="D1" sqref="D1:P1"/>
    </sheetView>
  </sheetViews>
  <sheetFormatPr defaultRowHeight="15" x14ac:dyDescent="0.25"/>
  <cols>
    <col min="2" max="2" width="20.7109375" customWidth="1"/>
    <col min="3" max="3" width="17.7109375" customWidth="1"/>
    <col min="4" max="4" width="24.42578125" customWidth="1"/>
    <col min="5" max="6" width="3.85546875" hidden="1" customWidth="1"/>
    <col min="7" max="7" width="4.140625" hidden="1" customWidth="1"/>
    <col min="8" max="8" width="4.7109375" hidden="1" customWidth="1"/>
    <col min="9" max="9" width="4.140625" hidden="1" customWidth="1"/>
    <col min="10" max="10" width="3.7109375" hidden="1" customWidth="1"/>
    <col min="11" max="11" width="4.140625" hidden="1" customWidth="1"/>
    <col min="12" max="12" width="12.5703125" customWidth="1"/>
    <col min="13" max="13" width="12.28515625" customWidth="1"/>
    <col min="14" max="14" width="10.5703125" customWidth="1"/>
    <col min="15" max="15" width="10.7109375" customWidth="1"/>
    <col min="16" max="16" width="12.42578125" customWidth="1"/>
  </cols>
  <sheetData>
    <row r="1" spans="1:16" x14ac:dyDescent="0.25">
      <c r="D1" s="190" t="s">
        <v>286</v>
      </c>
      <c r="E1" s="190"/>
      <c r="F1" s="190"/>
      <c r="G1" s="190"/>
      <c r="H1" s="190"/>
      <c r="I1" s="190"/>
      <c r="J1" s="190"/>
      <c r="K1" s="190"/>
      <c r="L1" s="190"/>
      <c r="M1" s="190"/>
      <c r="N1" s="190"/>
      <c r="O1" s="190"/>
      <c r="P1" s="190"/>
    </row>
    <row r="2" spans="1:16" ht="15.75" x14ac:dyDescent="0.25">
      <c r="A2" s="112"/>
      <c r="B2" s="246" t="s">
        <v>291</v>
      </c>
      <c r="C2" s="246"/>
      <c r="D2" s="246"/>
      <c r="E2" s="246"/>
      <c r="F2" s="112"/>
      <c r="G2" s="112"/>
      <c r="H2" s="112"/>
      <c r="I2" s="112"/>
      <c r="J2" s="112"/>
      <c r="K2" s="112"/>
      <c r="L2" s="2"/>
      <c r="M2" s="2"/>
      <c r="N2" s="3"/>
      <c r="O2" s="4"/>
      <c r="P2" s="4"/>
    </row>
    <row r="3" spans="1:16" ht="16.5" thickBot="1" x14ac:dyDescent="0.3">
      <c r="A3" s="247" t="s">
        <v>0</v>
      </c>
      <c r="B3" s="247"/>
      <c r="C3" s="247"/>
      <c r="D3" s="247"/>
      <c r="E3" s="247"/>
      <c r="F3" s="247"/>
      <c r="G3" s="247"/>
      <c r="H3" s="247"/>
      <c r="I3" s="247"/>
      <c r="J3" s="247"/>
      <c r="K3" s="247"/>
      <c r="L3" s="247"/>
      <c r="M3" s="247"/>
      <c r="N3" s="247"/>
      <c r="O3" s="247"/>
      <c r="P3" s="112"/>
    </row>
    <row r="4" spans="1:16" ht="15.75" x14ac:dyDescent="0.25">
      <c r="A4" s="248" t="s">
        <v>1</v>
      </c>
      <c r="B4" s="250" t="s">
        <v>2</v>
      </c>
      <c r="C4" s="250" t="s">
        <v>3</v>
      </c>
      <c r="D4" s="250" t="s">
        <v>4</v>
      </c>
      <c r="E4" s="212" t="s">
        <v>5</v>
      </c>
      <c r="F4" s="212"/>
      <c r="G4" s="212"/>
      <c r="H4" s="212"/>
      <c r="I4" s="212"/>
      <c r="J4" s="212"/>
      <c r="K4" s="212"/>
      <c r="L4" s="250" t="s">
        <v>6</v>
      </c>
      <c r="M4" s="250" t="s">
        <v>7</v>
      </c>
      <c r="N4" s="252" t="s">
        <v>153</v>
      </c>
      <c r="O4" s="254" t="s">
        <v>9</v>
      </c>
      <c r="P4" s="254" t="s">
        <v>154</v>
      </c>
    </row>
    <row r="5" spans="1:16" ht="15.75" x14ac:dyDescent="0.25">
      <c r="A5" s="249"/>
      <c r="B5" s="251"/>
      <c r="C5" s="251"/>
      <c r="D5" s="251"/>
      <c r="E5" s="113">
        <v>4</v>
      </c>
      <c r="F5" s="113">
        <v>5</v>
      </c>
      <c r="G5" s="113">
        <v>6</v>
      </c>
      <c r="H5" s="113">
        <v>7</v>
      </c>
      <c r="I5" s="113">
        <v>8</v>
      </c>
      <c r="J5" s="113">
        <v>9</v>
      </c>
      <c r="K5" s="113">
        <v>10</v>
      </c>
      <c r="L5" s="251"/>
      <c r="M5" s="251"/>
      <c r="N5" s="253"/>
      <c r="O5" s="255"/>
      <c r="P5" s="255"/>
    </row>
    <row r="6" spans="1:16" ht="16.5" thickBot="1" x14ac:dyDescent="0.3">
      <c r="A6" s="256" t="s">
        <v>155</v>
      </c>
      <c r="B6" s="257"/>
      <c r="C6" s="257"/>
      <c r="D6" s="257"/>
      <c r="E6" s="257"/>
      <c r="F6" s="257"/>
      <c r="G6" s="257"/>
      <c r="H6" s="257"/>
      <c r="I6" s="257"/>
      <c r="J6" s="257"/>
      <c r="K6" s="257"/>
      <c r="L6" s="257"/>
      <c r="M6" s="257"/>
      <c r="N6" s="257"/>
      <c r="O6" s="257"/>
      <c r="P6" s="8"/>
    </row>
    <row r="7" spans="1:16" ht="21" customHeight="1" x14ac:dyDescent="0.25">
      <c r="A7" s="114">
        <v>1</v>
      </c>
      <c r="B7" s="115" t="s">
        <v>156</v>
      </c>
      <c r="C7" s="116" t="s">
        <v>157</v>
      </c>
      <c r="D7" s="115" t="s">
        <v>158</v>
      </c>
      <c r="E7" s="117"/>
      <c r="F7" s="117"/>
      <c r="G7" s="117"/>
      <c r="H7" s="151"/>
      <c r="I7" s="151"/>
      <c r="J7" s="151"/>
      <c r="K7" s="117"/>
      <c r="L7" s="119">
        <v>0.5</v>
      </c>
      <c r="M7" s="119">
        <v>4</v>
      </c>
      <c r="N7" s="120">
        <v>0.5</v>
      </c>
      <c r="O7" s="121">
        <f t="shared" ref="O7:O13" si="0">M7*N7</f>
        <v>2</v>
      </c>
      <c r="P7" s="130">
        <f t="shared" ref="P7:P13" si="1">O7*(63.5/7.5)</f>
        <v>16.933333333333334</v>
      </c>
    </row>
    <row r="8" spans="1:16" ht="21" customHeight="1" x14ac:dyDescent="0.25">
      <c r="A8" s="123">
        <v>2</v>
      </c>
      <c r="B8" s="124" t="s">
        <v>156</v>
      </c>
      <c r="C8" s="125" t="s">
        <v>159</v>
      </c>
      <c r="D8" s="124" t="s">
        <v>158</v>
      </c>
      <c r="E8" s="126"/>
      <c r="F8" s="126"/>
      <c r="G8" s="126"/>
      <c r="H8" s="152"/>
      <c r="I8" s="152"/>
      <c r="J8" s="152"/>
      <c r="K8" s="126"/>
      <c r="L8" s="128">
        <v>0.4</v>
      </c>
      <c r="M8" s="128">
        <v>6</v>
      </c>
      <c r="N8" s="129">
        <v>0.5</v>
      </c>
      <c r="O8" s="130">
        <f t="shared" si="0"/>
        <v>3</v>
      </c>
      <c r="P8" s="130">
        <f t="shared" si="1"/>
        <v>25.4</v>
      </c>
    </row>
    <row r="9" spans="1:16" ht="21" customHeight="1" x14ac:dyDescent="0.25">
      <c r="A9" s="123">
        <v>3</v>
      </c>
      <c r="B9" s="124" t="s">
        <v>15</v>
      </c>
      <c r="C9" s="125" t="s">
        <v>16</v>
      </c>
      <c r="D9" s="124" t="s">
        <v>17</v>
      </c>
      <c r="E9" s="126"/>
      <c r="F9" s="126"/>
      <c r="G9" s="126"/>
      <c r="H9" s="126"/>
      <c r="I9" s="126"/>
      <c r="J9" s="127"/>
      <c r="K9" s="127"/>
      <c r="L9" s="128">
        <v>0.45</v>
      </c>
      <c r="M9" s="128">
        <v>5</v>
      </c>
      <c r="N9" s="129">
        <v>0.8</v>
      </c>
      <c r="O9" s="130">
        <f t="shared" si="0"/>
        <v>4</v>
      </c>
      <c r="P9" s="130">
        <f t="shared" si="1"/>
        <v>33.866666666666667</v>
      </c>
    </row>
    <row r="10" spans="1:16" ht="23.25" customHeight="1" x14ac:dyDescent="0.25">
      <c r="A10" s="123">
        <v>4</v>
      </c>
      <c r="B10" s="124" t="s">
        <v>18</v>
      </c>
      <c r="C10" s="125" t="s">
        <v>19</v>
      </c>
      <c r="D10" s="124" t="s">
        <v>20</v>
      </c>
      <c r="E10" s="126"/>
      <c r="F10" s="126"/>
      <c r="G10" s="126"/>
      <c r="H10" s="126"/>
      <c r="I10" s="153"/>
      <c r="J10" s="153"/>
      <c r="K10" s="126"/>
      <c r="L10" s="128">
        <v>0.45</v>
      </c>
      <c r="M10" s="128">
        <v>8</v>
      </c>
      <c r="N10" s="129">
        <v>0.8</v>
      </c>
      <c r="O10" s="130">
        <f t="shared" si="0"/>
        <v>6.4</v>
      </c>
      <c r="P10" s="130">
        <f t="shared" si="1"/>
        <v>54.186666666666667</v>
      </c>
    </row>
    <row r="11" spans="1:16" ht="23.25" customHeight="1" x14ac:dyDescent="0.25">
      <c r="A11" s="123">
        <v>5</v>
      </c>
      <c r="B11" s="124" t="s">
        <v>160</v>
      </c>
      <c r="C11" s="125"/>
      <c r="D11" s="124" t="s">
        <v>161</v>
      </c>
      <c r="E11" s="126"/>
      <c r="F11" s="126"/>
      <c r="G11" s="154"/>
      <c r="H11" s="154"/>
      <c r="I11" s="154"/>
      <c r="J11" s="126"/>
      <c r="K11" s="126"/>
      <c r="L11" s="128">
        <v>0.45</v>
      </c>
      <c r="M11" s="128">
        <v>8</v>
      </c>
      <c r="N11" s="129">
        <v>0.6</v>
      </c>
      <c r="O11" s="130">
        <f t="shared" si="0"/>
        <v>4.8</v>
      </c>
      <c r="P11" s="130">
        <f t="shared" si="1"/>
        <v>40.64</v>
      </c>
    </row>
    <row r="12" spans="1:16" ht="21" customHeight="1" x14ac:dyDescent="0.25">
      <c r="A12" s="123">
        <v>6</v>
      </c>
      <c r="B12" s="124" t="s">
        <v>34</v>
      </c>
      <c r="C12" s="125" t="s">
        <v>162</v>
      </c>
      <c r="D12" s="124" t="s">
        <v>36</v>
      </c>
      <c r="E12" s="126"/>
      <c r="F12" s="126"/>
      <c r="G12" s="152"/>
      <c r="H12" s="126"/>
      <c r="I12" s="126"/>
      <c r="J12" s="126"/>
      <c r="K12" s="126"/>
      <c r="L12" s="128">
        <v>0.4</v>
      </c>
      <c r="M12" s="128">
        <v>6</v>
      </c>
      <c r="N12" s="129">
        <v>0.5</v>
      </c>
      <c r="O12" s="130">
        <f t="shared" si="0"/>
        <v>3</v>
      </c>
      <c r="P12" s="130">
        <f t="shared" si="1"/>
        <v>25.4</v>
      </c>
    </row>
    <row r="13" spans="1:16" ht="23.25" customHeight="1" x14ac:dyDescent="0.25">
      <c r="A13" s="123">
        <v>7</v>
      </c>
      <c r="B13" s="124" t="s">
        <v>163</v>
      </c>
      <c r="C13" s="125" t="s">
        <v>164</v>
      </c>
      <c r="D13" s="124" t="s">
        <v>165</v>
      </c>
      <c r="E13" s="126"/>
      <c r="F13" s="126"/>
      <c r="G13" s="126"/>
      <c r="H13" s="152"/>
      <c r="I13" s="152"/>
      <c r="J13" s="152"/>
      <c r="K13" s="126"/>
      <c r="L13" s="128">
        <v>0.5</v>
      </c>
      <c r="M13" s="128">
        <v>4</v>
      </c>
      <c r="N13" s="129">
        <v>0.8</v>
      </c>
      <c r="O13" s="130">
        <f t="shared" si="0"/>
        <v>3.2</v>
      </c>
      <c r="P13" s="130">
        <f t="shared" si="1"/>
        <v>27.093333333333334</v>
      </c>
    </row>
    <row r="14" spans="1:16" ht="15.75" x14ac:dyDescent="0.25">
      <c r="A14" s="258" t="s">
        <v>37</v>
      </c>
      <c r="B14" s="259"/>
      <c r="C14" s="259"/>
      <c r="D14" s="259"/>
      <c r="E14" s="259"/>
      <c r="F14" s="259"/>
      <c r="G14" s="259"/>
      <c r="H14" s="259"/>
      <c r="I14" s="259"/>
      <c r="J14" s="259"/>
      <c r="K14" s="259"/>
      <c r="L14" s="259"/>
      <c r="M14" s="259"/>
      <c r="N14" s="141">
        <f>SUM(N7:N13)</f>
        <v>4.5</v>
      </c>
      <c r="O14" s="142">
        <f>SUM(O7:O13)</f>
        <v>26.4</v>
      </c>
      <c r="P14" s="142">
        <f>SUM(P7:P13)</f>
        <v>223.51999999999998</v>
      </c>
    </row>
    <row r="15" spans="1:16" ht="16.5" thickBot="1" x14ac:dyDescent="0.3">
      <c r="A15" s="260" t="s">
        <v>38</v>
      </c>
      <c r="B15" s="261"/>
      <c r="C15" s="261"/>
      <c r="D15" s="261"/>
      <c r="E15" s="261"/>
      <c r="F15" s="261"/>
      <c r="G15" s="261"/>
      <c r="H15" s="261"/>
      <c r="I15" s="261"/>
      <c r="J15" s="261"/>
      <c r="K15" s="261"/>
      <c r="L15" s="261"/>
      <c r="M15" s="261"/>
      <c r="N15" s="261"/>
      <c r="O15" s="262"/>
      <c r="P15" s="143"/>
    </row>
    <row r="16" spans="1:16" ht="29.25" customHeight="1" x14ac:dyDescent="0.25">
      <c r="A16" s="114">
        <v>1</v>
      </c>
      <c r="B16" s="144" t="s">
        <v>42</v>
      </c>
      <c r="C16" s="116" t="s">
        <v>166</v>
      </c>
      <c r="D16" s="115" t="s">
        <v>44</v>
      </c>
      <c r="E16" s="155"/>
      <c r="F16" s="155"/>
      <c r="G16" s="155"/>
      <c r="H16" s="155"/>
      <c r="I16" s="155"/>
      <c r="J16" s="155"/>
      <c r="K16" s="155"/>
      <c r="L16" s="119">
        <v>1</v>
      </c>
      <c r="M16" s="119">
        <v>3</v>
      </c>
      <c r="N16" s="120">
        <v>0.7</v>
      </c>
      <c r="O16" s="121">
        <f>M16*N16</f>
        <v>2.0999999999999996</v>
      </c>
      <c r="P16" s="122">
        <f>O16*(63.5/7.5)</f>
        <v>17.779999999999998</v>
      </c>
    </row>
    <row r="17" spans="1:16" ht="29.25" customHeight="1" x14ac:dyDescent="0.25">
      <c r="A17" s="123">
        <v>2</v>
      </c>
      <c r="B17" s="113" t="s">
        <v>42</v>
      </c>
      <c r="C17" s="125" t="s">
        <v>43</v>
      </c>
      <c r="D17" s="124" t="s">
        <v>44</v>
      </c>
      <c r="E17" s="156"/>
      <c r="F17" s="156"/>
      <c r="G17" s="156"/>
      <c r="H17" s="156"/>
      <c r="I17" s="156"/>
      <c r="J17" s="156"/>
      <c r="K17" s="156"/>
      <c r="L17" s="128">
        <v>1</v>
      </c>
      <c r="M17" s="128">
        <v>2</v>
      </c>
      <c r="N17" s="129">
        <v>0.5</v>
      </c>
      <c r="O17" s="130">
        <f>M17*N17</f>
        <v>1</v>
      </c>
      <c r="P17" s="131">
        <f>O17*(63.5/7.5)</f>
        <v>8.4666666666666668</v>
      </c>
    </row>
    <row r="18" spans="1:16" ht="21" customHeight="1" x14ac:dyDescent="0.25">
      <c r="A18" s="123">
        <v>3</v>
      </c>
      <c r="B18" s="113" t="s">
        <v>45</v>
      </c>
      <c r="C18" s="125" t="s">
        <v>167</v>
      </c>
      <c r="D18" s="124" t="s">
        <v>47</v>
      </c>
      <c r="E18" s="156"/>
      <c r="F18" s="156"/>
      <c r="G18" s="156"/>
      <c r="H18" s="156"/>
      <c r="I18" s="156"/>
      <c r="J18" s="156"/>
      <c r="K18" s="156"/>
      <c r="L18" s="128">
        <v>0.6</v>
      </c>
      <c r="M18" s="128">
        <v>2</v>
      </c>
      <c r="N18" s="129">
        <v>1</v>
      </c>
      <c r="O18" s="130">
        <f>M18*N18</f>
        <v>2</v>
      </c>
      <c r="P18" s="131">
        <f>O18*(63.5/7.5)</f>
        <v>16.933333333333334</v>
      </c>
    </row>
    <row r="19" spans="1:16" ht="27.75" customHeight="1" thickBot="1" x14ac:dyDescent="0.3">
      <c r="A19" s="132">
        <v>4</v>
      </c>
      <c r="B19" s="145" t="s">
        <v>45</v>
      </c>
      <c r="C19" s="134" t="s">
        <v>46</v>
      </c>
      <c r="D19" s="133" t="s">
        <v>47</v>
      </c>
      <c r="E19" s="157"/>
      <c r="F19" s="157"/>
      <c r="G19" s="157"/>
      <c r="H19" s="157"/>
      <c r="I19" s="157"/>
      <c r="J19" s="157"/>
      <c r="K19" s="157"/>
      <c r="L19" s="137">
        <v>0.6</v>
      </c>
      <c r="M19" s="137">
        <v>2</v>
      </c>
      <c r="N19" s="138">
        <v>0.8</v>
      </c>
      <c r="O19" s="139">
        <f>M19*N19</f>
        <v>1.6</v>
      </c>
      <c r="P19" s="140">
        <f>O19*(63.5/7.5)</f>
        <v>13.546666666666667</v>
      </c>
    </row>
    <row r="20" spans="1:16" ht="16.5" thickBot="1" x14ac:dyDescent="0.3">
      <c r="A20" s="266" t="s">
        <v>37</v>
      </c>
      <c r="B20" s="267"/>
      <c r="C20" s="267"/>
      <c r="D20" s="267"/>
      <c r="E20" s="267"/>
      <c r="F20" s="267"/>
      <c r="G20" s="267"/>
      <c r="H20" s="267"/>
      <c r="I20" s="267"/>
      <c r="J20" s="267"/>
      <c r="K20" s="267"/>
      <c r="L20" s="267"/>
      <c r="M20" s="268"/>
      <c r="N20" s="146">
        <f>SUM(N16:N19)</f>
        <v>3</v>
      </c>
      <c r="O20" s="147">
        <f>SUM(O16:O19)</f>
        <v>6.6999999999999993</v>
      </c>
      <c r="P20" s="147">
        <f>O20*(63.5/7.5)</f>
        <v>56.726666666666659</v>
      </c>
    </row>
    <row r="21" spans="1:16" ht="16.5" thickBot="1" x14ac:dyDescent="0.3">
      <c r="A21" s="260" t="s">
        <v>50</v>
      </c>
      <c r="B21" s="261"/>
      <c r="C21" s="261"/>
      <c r="D21" s="261"/>
      <c r="E21" s="261"/>
      <c r="F21" s="261"/>
      <c r="G21" s="261"/>
      <c r="H21" s="261"/>
      <c r="I21" s="261"/>
      <c r="J21" s="261"/>
      <c r="K21" s="261"/>
      <c r="L21" s="261"/>
      <c r="M21" s="261"/>
      <c r="N21" s="261"/>
      <c r="O21" s="262"/>
      <c r="P21" s="158"/>
    </row>
    <row r="22" spans="1:16" ht="24" customHeight="1" x14ac:dyDescent="0.25">
      <c r="A22" s="114">
        <v>1</v>
      </c>
      <c r="B22" s="144" t="s">
        <v>51</v>
      </c>
      <c r="C22" s="116" t="s">
        <v>52</v>
      </c>
      <c r="D22" s="115" t="s">
        <v>53</v>
      </c>
      <c r="E22" s="117"/>
      <c r="F22" s="117"/>
      <c r="G22" s="127"/>
      <c r="H22" s="127"/>
      <c r="I22" s="117"/>
      <c r="J22" s="117"/>
      <c r="K22" s="117"/>
      <c r="L22" s="119"/>
      <c r="M22" s="119">
        <v>30</v>
      </c>
      <c r="N22" s="120">
        <v>0.6</v>
      </c>
      <c r="O22" s="121">
        <f t="shared" ref="O22" si="2">M22*N22</f>
        <v>18</v>
      </c>
      <c r="P22" s="122">
        <f t="shared" ref="P22" si="3">O22*(63.5/7.5)</f>
        <v>152.4</v>
      </c>
    </row>
    <row r="23" spans="1:16" ht="16.5" thickBot="1" x14ac:dyDescent="0.3">
      <c r="A23" s="276" t="s">
        <v>37</v>
      </c>
      <c r="B23" s="277"/>
      <c r="C23" s="277"/>
      <c r="D23" s="277"/>
      <c r="E23" s="277"/>
      <c r="F23" s="277"/>
      <c r="G23" s="277"/>
      <c r="H23" s="277"/>
      <c r="I23" s="277"/>
      <c r="J23" s="277"/>
      <c r="K23" s="277"/>
      <c r="L23" s="277"/>
      <c r="M23" s="277"/>
      <c r="N23" s="159"/>
      <c r="O23" s="160"/>
      <c r="P23" s="161"/>
    </row>
    <row r="24" spans="1:16" ht="16.5" thickBot="1" x14ac:dyDescent="0.3">
      <c r="A24" s="266" t="s">
        <v>57</v>
      </c>
      <c r="B24" s="267"/>
      <c r="C24" s="267"/>
      <c r="D24" s="267"/>
      <c r="E24" s="267"/>
      <c r="F24" s="267"/>
      <c r="G24" s="267"/>
      <c r="H24" s="267"/>
      <c r="I24" s="267"/>
      <c r="J24" s="267"/>
      <c r="K24" s="267"/>
      <c r="L24" s="267"/>
      <c r="M24" s="268"/>
      <c r="N24" s="146">
        <f>N14+N20</f>
        <v>7.5</v>
      </c>
      <c r="O24" s="147">
        <f>O14+O20</f>
        <v>33.099999999999994</v>
      </c>
      <c r="P24" s="147">
        <f>P14+P20</f>
        <v>280.24666666666667</v>
      </c>
    </row>
    <row r="25" spans="1:16" ht="15.75" x14ac:dyDescent="0.25">
      <c r="A25" s="112" t="s">
        <v>58</v>
      </c>
      <c r="B25" s="148"/>
      <c r="C25" s="112"/>
      <c r="D25" s="112"/>
      <c r="E25" s="112"/>
      <c r="F25" s="112"/>
      <c r="G25" s="112"/>
      <c r="H25" s="112"/>
      <c r="I25" s="112"/>
      <c r="J25" s="112"/>
      <c r="K25" s="112"/>
      <c r="L25" s="112"/>
      <c r="M25" s="112"/>
      <c r="N25" s="112"/>
      <c r="O25" s="149"/>
      <c r="P25" s="149"/>
    </row>
    <row r="27" spans="1:16" ht="15.75" x14ac:dyDescent="0.25">
      <c r="A27" s="112"/>
      <c r="B27" s="246" t="s">
        <v>168</v>
      </c>
      <c r="C27" s="246"/>
      <c r="D27" s="246"/>
      <c r="E27" s="246"/>
      <c r="F27" s="112"/>
      <c r="G27" s="112"/>
      <c r="H27" s="112"/>
      <c r="I27" s="112"/>
      <c r="J27" s="112"/>
      <c r="K27" s="112"/>
      <c r="L27" s="2"/>
      <c r="M27" s="2"/>
      <c r="N27" s="3"/>
      <c r="O27" s="4"/>
      <c r="P27" s="4"/>
    </row>
    <row r="28" spans="1:16" ht="16.5" thickBot="1" x14ac:dyDescent="0.3">
      <c r="A28" s="247" t="s">
        <v>0</v>
      </c>
      <c r="B28" s="247"/>
      <c r="C28" s="247"/>
      <c r="D28" s="247"/>
      <c r="E28" s="247"/>
      <c r="F28" s="247"/>
      <c r="G28" s="247"/>
      <c r="H28" s="247"/>
      <c r="I28" s="247"/>
      <c r="J28" s="247"/>
      <c r="K28" s="247"/>
      <c r="L28" s="247"/>
      <c r="M28" s="247"/>
      <c r="N28" s="247"/>
      <c r="O28" s="247"/>
      <c r="P28" s="112"/>
    </row>
    <row r="29" spans="1:16" ht="15.75" x14ac:dyDescent="0.25">
      <c r="A29" s="248" t="s">
        <v>1</v>
      </c>
      <c r="B29" s="250" t="s">
        <v>2</v>
      </c>
      <c r="C29" s="250" t="s">
        <v>3</v>
      </c>
      <c r="D29" s="250" t="s">
        <v>4</v>
      </c>
      <c r="E29" s="212" t="s">
        <v>5</v>
      </c>
      <c r="F29" s="212"/>
      <c r="G29" s="212"/>
      <c r="H29" s="212"/>
      <c r="I29" s="212"/>
      <c r="J29" s="212"/>
      <c r="K29" s="212"/>
      <c r="L29" s="250" t="s">
        <v>6</v>
      </c>
      <c r="M29" s="250" t="s">
        <v>7</v>
      </c>
      <c r="N29" s="252" t="s">
        <v>169</v>
      </c>
      <c r="O29" s="254" t="s">
        <v>9</v>
      </c>
      <c r="P29" s="254" t="s">
        <v>170</v>
      </c>
    </row>
    <row r="30" spans="1:16" ht="15.75" x14ac:dyDescent="0.25">
      <c r="A30" s="249"/>
      <c r="B30" s="251"/>
      <c r="C30" s="251"/>
      <c r="D30" s="251"/>
      <c r="E30" s="113">
        <v>4</v>
      </c>
      <c r="F30" s="113">
        <v>5</v>
      </c>
      <c r="G30" s="113">
        <v>6</v>
      </c>
      <c r="H30" s="113">
        <v>7</v>
      </c>
      <c r="I30" s="113">
        <v>8</v>
      </c>
      <c r="J30" s="113">
        <v>9</v>
      </c>
      <c r="K30" s="113">
        <v>10</v>
      </c>
      <c r="L30" s="251"/>
      <c r="M30" s="251"/>
      <c r="N30" s="253"/>
      <c r="O30" s="255"/>
      <c r="P30" s="255"/>
    </row>
    <row r="31" spans="1:16" ht="16.5" thickBot="1" x14ac:dyDescent="0.3">
      <c r="A31" s="256" t="s">
        <v>171</v>
      </c>
      <c r="B31" s="257"/>
      <c r="C31" s="257"/>
      <c r="D31" s="257"/>
      <c r="E31" s="257"/>
      <c r="F31" s="257"/>
      <c r="G31" s="257"/>
      <c r="H31" s="257"/>
      <c r="I31" s="257"/>
      <c r="J31" s="257"/>
      <c r="K31" s="257"/>
      <c r="L31" s="257"/>
      <c r="M31" s="257"/>
      <c r="N31" s="257"/>
      <c r="O31" s="257"/>
      <c r="P31" s="8"/>
    </row>
    <row r="32" spans="1:16" ht="25.5" customHeight="1" x14ac:dyDescent="0.25">
      <c r="A32" s="114">
        <v>1</v>
      </c>
      <c r="B32" s="115" t="s">
        <v>34</v>
      </c>
      <c r="C32" s="116" t="s">
        <v>172</v>
      </c>
      <c r="D32" s="115" t="s">
        <v>36</v>
      </c>
      <c r="E32" s="117"/>
      <c r="F32" s="117"/>
      <c r="G32" s="162"/>
      <c r="H32" s="162"/>
      <c r="I32" s="117"/>
      <c r="J32" s="117"/>
      <c r="K32" s="117"/>
      <c r="L32" s="119">
        <v>0.45</v>
      </c>
      <c r="M32" s="119">
        <v>5</v>
      </c>
      <c r="N32" s="120">
        <v>1</v>
      </c>
      <c r="O32" s="121">
        <f>M32*N32</f>
        <v>5</v>
      </c>
      <c r="P32" s="122">
        <f>O32*(117/9)</f>
        <v>65</v>
      </c>
    </row>
    <row r="33" spans="1:16" ht="20.25" customHeight="1" x14ac:dyDescent="0.25">
      <c r="A33" s="123">
        <v>2</v>
      </c>
      <c r="B33" s="124" t="s">
        <v>173</v>
      </c>
      <c r="C33" s="125" t="s">
        <v>174</v>
      </c>
      <c r="D33" s="124" t="s">
        <v>175</v>
      </c>
      <c r="E33" s="126"/>
      <c r="F33" s="126"/>
      <c r="G33" s="126"/>
      <c r="H33" s="126"/>
      <c r="I33" s="127"/>
      <c r="J33" s="126"/>
      <c r="K33" s="126"/>
      <c r="L33" s="128">
        <v>0.4</v>
      </c>
      <c r="M33" s="128">
        <v>6</v>
      </c>
      <c r="N33" s="129">
        <v>1.2</v>
      </c>
      <c r="O33" s="130">
        <f>M33*N33</f>
        <v>7.1999999999999993</v>
      </c>
      <c r="P33" s="131">
        <f>O33*(117/9)</f>
        <v>93.6</v>
      </c>
    </row>
    <row r="34" spans="1:16" ht="24" customHeight="1" x14ac:dyDescent="0.25">
      <c r="A34" s="123">
        <v>3</v>
      </c>
      <c r="B34" s="124" t="s">
        <v>176</v>
      </c>
      <c r="C34" s="125"/>
      <c r="D34" s="124" t="s">
        <v>177</v>
      </c>
      <c r="E34" s="126"/>
      <c r="F34" s="126"/>
      <c r="G34" s="127"/>
      <c r="H34" s="127"/>
      <c r="I34" s="127"/>
      <c r="J34" s="127"/>
      <c r="K34" s="126"/>
      <c r="L34" s="128">
        <v>0.4</v>
      </c>
      <c r="M34" s="128">
        <v>6</v>
      </c>
      <c r="N34" s="129">
        <v>0.7</v>
      </c>
      <c r="O34" s="130">
        <f>M34*N34</f>
        <v>4.1999999999999993</v>
      </c>
      <c r="P34" s="131">
        <f>O34*(117/9)</f>
        <v>54.599999999999994</v>
      </c>
    </row>
    <row r="35" spans="1:16" ht="24" customHeight="1" x14ac:dyDescent="0.25">
      <c r="A35" s="123">
        <v>4</v>
      </c>
      <c r="B35" s="124" t="s">
        <v>178</v>
      </c>
      <c r="C35" s="125" t="s">
        <v>179</v>
      </c>
      <c r="D35" s="124" t="s">
        <v>180</v>
      </c>
      <c r="E35" s="126"/>
      <c r="F35" s="126"/>
      <c r="G35" s="163"/>
      <c r="H35" s="163"/>
      <c r="I35" s="163"/>
      <c r="J35" s="126"/>
      <c r="K35" s="126"/>
      <c r="L35" s="128">
        <v>0.4</v>
      </c>
      <c r="M35" s="128">
        <v>6</v>
      </c>
      <c r="N35" s="129">
        <v>0.8</v>
      </c>
      <c r="O35" s="130">
        <f>M35*N35</f>
        <v>4.8000000000000007</v>
      </c>
      <c r="P35" s="131">
        <f>O35*(117/9)</f>
        <v>62.400000000000006</v>
      </c>
    </row>
    <row r="36" spans="1:16" ht="33" customHeight="1" thickBot="1" x14ac:dyDescent="0.3">
      <c r="A36" s="132">
        <v>5</v>
      </c>
      <c r="B36" s="133" t="s">
        <v>181</v>
      </c>
      <c r="C36" s="134" t="s">
        <v>182</v>
      </c>
      <c r="D36" s="133" t="s">
        <v>183</v>
      </c>
      <c r="E36" s="135"/>
      <c r="F36" s="135"/>
      <c r="G36" s="136"/>
      <c r="H36" s="136"/>
      <c r="I36" s="136"/>
      <c r="J36" s="135"/>
      <c r="K36" s="135"/>
      <c r="L36" s="137">
        <v>0.4</v>
      </c>
      <c r="M36" s="137">
        <v>6</v>
      </c>
      <c r="N36" s="138">
        <v>1.1000000000000001</v>
      </c>
      <c r="O36" s="139">
        <f>M36*N36</f>
        <v>6.6000000000000005</v>
      </c>
      <c r="P36" s="140">
        <f>O36*(117/9)</f>
        <v>85.800000000000011</v>
      </c>
    </row>
    <row r="37" spans="1:16" ht="15.75" x14ac:dyDescent="0.25">
      <c r="A37" s="258" t="s">
        <v>37</v>
      </c>
      <c r="B37" s="259"/>
      <c r="C37" s="259"/>
      <c r="D37" s="259"/>
      <c r="E37" s="259"/>
      <c r="F37" s="259"/>
      <c r="G37" s="259"/>
      <c r="H37" s="259"/>
      <c r="I37" s="259"/>
      <c r="J37" s="259"/>
      <c r="K37" s="259"/>
      <c r="L37" s="259"/>
      <c r="M37" s="259"/>
      <c r="N37" s="141">
        <f>SUM(N32:N36)</f>
        <v>4.8000000000000007</v>
      </c>
      <c r="O37" s="142">
        <f>SUM(O32:O36)</f>
        <v>27.8</v>
      </c>
      <c r="P37" s="142">
        <f>SUM(P32:P36)</f>
        <v>361.40000000000003</v>
      </c>
    </row>
    <row r="38" spans="1:16" ht="16.5" thickBot="1" x14ac:dyDescent="0.3">
      <c r="A38" s="260" t="s">
        <v>38</v>
      </c>
      <c r="B38" s="261"/>
      <c r="C38" s="261"/>
      <c r="D38" s="261"/>
      <c r="E38" s="261"/>
      <c r="F38" s="261"/>
      <c r="G38" s="261"/>
      <c r="H38" s="261"/>
      <c r="I38" s="261"/>
      <c r="J38" s="261"/>
      <c r="K38" s="261"/>
      <c r="L38" s="261"/>
      <c r="M38" s="261"/>
      <c r="N38" s="261"/>
      <c r="O38" s="262"/>
      <c r="P38" s="143"/>
    </row>
    <row r="39" spans="1:16" ht="19.5" customHeight="1" x14ac:dyDescent="0.25">
      <c r="A39" s="114">
        <v>1</v>
      </c>
      <c r="B39" s="144" t="s">
        <v>184</v>
      </c>
      <c r="C39" s="116" t="s">
        <v>185</v>
      </c>
      <c r="D39" s="115" t="s">
        <v>186</v>
      </c>
      <c r="E39" s="155"/>
      <c r="F39" s="155"/>
      <c r="G39" s="155"/>
      <c r="H39" s="155"/>
      <c r="I39" s="155"/>
      <c r="J39" s="155"/>
      <c r="K39" s="155"/>
      <c r="L39" s="119">
        <v>0.4</v>
      </c>
      <c r="M39" s="119">
        <v>6</v>
      </c>
      <c r="N39" s="120">
        <v>0.4</v>
      </c>
      <c r="O39" s="121">
        <f>M39*N39</f>
        <v>2.4000000000000004</v>
      </c>
      <c r="P39" s="122">
        <f>O39*(117/9)</f>
        <v>31.200000000000003</v>
      </c>
    </row>
    <row r="40" spans="1:16" ht="18" customHeight="1" x14ac:dyDescent="0.25">
      <c r="A40" s="123">
        <v>2</v>
      </c>
      <c r="B40" s="113" t="s">
        <v>187</v>
      </c>
      <c r="C40" s="125"/>
      <c r="D40" s="124" t="s">
        <v>188</v>
      </c>
      <c r="E40" s="156"/>
      <c r="F40" s="156"/>
      <c r="G40" s="156"/>
      <c r="H40" s="156"/>
      <c r="I40" s="156"/>
      <c r="J40" s="156"/>
      <c r="K40" s="156"/>
      <c r="L40" s="128">
        <v>0.5</v>
      </c>
      <c r="M40" s="128">
        <v>4</v>
      </c>
      <c r="N40" s="129">
        <v>0.4</v>
      </c>
      <c r="O40" s="130">
        <f>M40*N40</f>
        <v>1.6</v>
      </c>
      <c r="P40" s="131">
        <f>O40*(117/9)</f>
        <v>20.8</v>
      </c>
    </row>
    <row r="41" spans="1:16" ht="17.25" customHeight="1" x14ac:dyDescent="0.25">
      <c r="A41" s="123">
        <v>3</v>
      </c>
      <c r="B41" s="113" t="s">
        <v>189</v>
      </c>
      <c r="C41" s="125"/>
      <c r="D41" s="124" t="s">
        <v>190</v>
      </c>
      <c r="E41" s="156"/>
      <c r="F41" s="156"/>
      <c r="G41" s="156"/>
      <c r="H41" s="156"/>
      <c r="I41" s="156"/>
      <c r="J41" s="156"/>
      <c r="K41" s="156"/>
      <c r="L41" s="128">
        <v>0.45</v>
      </c>
      <c r="M41" s="128">
        <v>5</v>
      </c>
      <c r="N41" s="129">
        <v>1.2</v>
      </c>
      <c r="O41" s="130">
        <f>M41*N41</f>
        <v>6</v>
      </c>
      <c r="P41" s="131">
        <f>O41*(117/9)</f>
        <v>78</v>
      </c>
    </row>
    <row r="42" spans="1:16" ht="20.25" customHeight="1" x14ac:dyDescent="0.25">
      <c r="A42" s="123">
        <v>4</v>
      </c>
      <c r="B42" s="113" t="s">
        <v>191</v>
      </c>
      <c r="C42" s="125"/>
      <c r="D42" s="124" t="s">
        <v>192</v>
      </c>
      <c r="E42" s="156"/>
      <c r="F42" s="156"/>
      <c r="G42" s="156"/>
      <c r="H42" s="156"/>
      <c r="I42" s="156"/>
      <c r="J42" s="156"/>
      <c r="K42" s="156"/>
      <c r="L42" s="128">
        <v>0.5</v>
      </c>
      <c r="M42" s="128">
        <v>4</v>
      </c>
      <c r="N42" s="129">
        <v>1.3</v>
      </c>
      <c r="O42" s="130">
        <f>M42*N42</f>
        <v>5.2</v>
      </c>
      <c r="P42" s="131">
        <f>O42*(117/9)</f>
        <v>67.600000000000009</v>
      </c>
    </row>
    <row r="43" spans="1:16" ht="19.5" customHeight="1" thickBot="1" x14ac:dyDescent="0.3">
      <c r="A43" s="132">
        <v>5</v>
      </c>
      <c r="B43" s="145" t="s">
        <v>191</v>
      </c>
      <c r="C43" s="134" t="s">
        <v>193</v>
      </c>
      <c r="D43" s="133" t="s">
        <v>194</v>
      </c>
      <c r="E43" s="157"/>
      <c r="F43" s="157"/>
      <c r="G43" s="157"/>
      <c r="H43" s="157"/>
      <c r="I43" s="157"/>
      <c r="J43" s="157"/>
      <c r="K43" s="157"/>
      <c r="L43" s="137">
        <v>0.4</v>
      </c>
      <c r="M43" s="137">
        <v>6</v>
      </c>
      <c r="N43" s="138">
        <v>0.9</v>
      </c>
      <c r="O43" s="139">
        <f>M43*N43</f>
        <v>5.4</v>
      </c>
      <c r="P43" s="140">
        <f>O43*(117/9)</f>
        <v>70.2</v>
      </c>
    </row>
    <row r="44" spans="1:16" ht="16.5" thickBot="1" x14ac:dyDescent="0.3">
      <c r="A44" s="266" t="s">
        <v>37</v>
      </c>
      <c r="B44" s="267"/>
      <c r="C44" s="267"/>
      <c r="D44" s="267"/>
      <c r="E44" s="267"/>
      <c r="F44" s="267"/>
      <c r="G44" s="267"/>
      <c r="H44" s="267"/>
      <c r="I44" s="267"/>
      <c r="J44" s="267"/>
      <c r="K44" s="267"/>
      <c r="L44" s="267"/>
      <c r="M44" s="268"/>
      <c r="N44" s="146">
        <f>SUM(N39:N43)</f>
        <v>4.2</v>
      </c>
      <c r="O44" s="147">
        <f>SUM(O39:O43)</f>
        <v>20.6</v>
      </c>
      <c r="P44" s="147">
        <f>O44*(63.5/7.5)</f>
        <v>174.41333333333336</v>
      </c>
    </row>
    <row r="45" spans="1:16" ht="16.5" thickBot="1" x14ac:dyDescent="0.3">
      <c r="A45" s="266" t="s">
        <v>57</v>
      </c>
      <c r="B45" s="267"/>
      <c r="C45" s="267"/>
      <c r="D45" s="267"/>
      <c r="E45" s="267"/>
      <c r="F45" s="267"/>
      <c r="G45" s="267"/>
      <c r="H45" s="267"/>
      <c r="I45" s="267"/>
      <c r="J45" s="267"/>
      <c r="K45" s="267"/>
      <c r="L45" s="267"/>
      <c r="M45" s="268"/>
      <c r="N45" s="146">
        <f>N37+N44</f>
        <v>9</v>
      </c>
      <c r="O45" s="147">
        <f>O37+O44</f>
        <v>48.400000000000006</v>
      </c>
      <c r="P45" s="147">
        <f>P37+P44</f>
        <v>535.81333333333339</v>
      </c>
    </row>
    <row r="46" spans="1:16" ht="15.75" x14ac:dyDescent="0.25">
      <c r="A46" s="112" t="s">
        <v>58</v>
      </c>
      <c r="B46" s="148"/>
      <c r="C46" s="112"/>
      <c r="D46" s="112"/>
      <c r="E46" s="112"/>
      <c r="F46" s="112"/>
      <c r="G46" s="112"/>
      <c r="H46" s="112"/>
      <c r="I46" s="112"/>
      <c r="J46" s="112"/>
      <c r="K46" s="112"/>
      <c r="L46" s="112"/>
      <c r="M46" s="112"/>
      <c r="N46" s="112"/>
      <c r="O46" s="149"/>
      <c r="P46" s="149"/>
    </row>
    <row r="48" spans="1:16" ht="15.75" x14ac:dyDescent="0.25">
      <c r="A48" s="112"/>
      <c r="B48" s="246" t="s">
        <v>195</v>
      </c>
      <c r="C48" s="246"/>
      <c r="D48" s="246"/>
      <c r="E48" s="246"/>
      <c r="F48" s="112"/>
      <c r="G48" s="112"/>
      <c r="H48" s="112"/>
      <c r="I48" s="112"/>
      <c r="J48" s="112"/>
      <c r="K48" s="112"/>
      <c r="L48" s="2"/>
      <c r="M48" s="2"/>
      <c r="N48" s="4"/>
      <c r="O48" s="4"/>
    </row>
    <row r="49" spans="1:15" ht="16.5" thickBot="1" x14ac:dyDescent="0.3">
      <c r="A49" s="247" t="s">
        <v>0</v>
      </c>
      <c r="B49" s="247"/>
      <c r="C49" s="247"/>
      <c r="D49" s="247"/>
      <c r="E49" s="247"/>
      <c r="F49" s="247"/>
      <c r="G49" s="247"/>
      <c r="H49" s="247"/>
      <c r="I49" s="247"/>
      <c r="J49" s="247"/>
      <c r="K49" s="247"/>
      <c r="L49" s="247"/>
      <c r="M49" s="247"/>
      <c r="N49" s="247"/>
      <c r="O49" s="112"/>
    </row>
    <row r="50" spans="1:15" ht="15.75" x14ac:dyDescent="0.25">
      <c r="A50" s="248" t="s">
        <v>1</v>
      </c>
      <c r="B50" s="250" t="s">
        <v>2</v>
      </c>
      <c r="C50" s="250" t="s">
        <v>3</v>
      </c>
      <c r="D50" s="250" t="s">
        <v>4</v>
      </c>
      <c r="E50" s="212" t="s">
        <v>5</v>
      </c>
      <c r="F50" s="212"/>
      <c r="G50" s="212"/>
      <c r="H50" s="212"/>
      <c r="I50" s="212"/>
      <c r="J50" s="212"/>
      <c r="K50" s="212"/>
      <c r="L50" s="250" t="s">
        <v>6</v>
      </c>
      <c r="M50" s="250" t="s">
        <v>7</v>
      </c>
      <c r="N50" s="252" t="s">
        <v>196</v>
      </c>
      <c r="O50" s="254" t="s">
        <v>197</v>
      </c>
    </row>
    <row r="51" spans="1:15" ht="15.75" x14ac:dyDescent="0.25">
      <c r="A51" s="249"/>
      <c r="B51" s="251"/>
      <c r="C51" s="251"/>
      <c r="D51" s="251"/>
      <c r="E51" s="113">
        <v>4</v>
      </c>
      <c r="F51" s="113">
        <v>5</v>
      </c>
      <c r="G51" s="113">
        <v>6</v>
      </c>
      <c r="H51" s="113">
        <v>7</v>
      </c>
      <c r="I51" s="113">
        <v>8</v>
      </c>
      <c r="J51" s="113">
        <v>9</v>
      </c>
      <c r="K51" s="113">
        <v>10</v>
      </c>
      <c r="L51" s="251"/>
      <c r="M51" s="251"/>
      <c r="N51" s="253"/>
      <c r="O51" s="255"/>
    </row>
    <row r="52" spans="1:15" ht="16.5" thickBot="1" x14ac:dyDescent="0.3">
      <c r="A52" s="256" t="s">
        <v>198</v>
      </c>
      <c r="B52" s="257"/>
      <c r="C52" s="257"/>
      <c r="D52" s="257"/>
      <c r="E52" s="257"/>
      <c r="F52" s="257"/>
      <c r="G52" s="257"/>
      <c r="H52" s="257"/>
      <c r="I52" s="257"/>
      <c r="J52" s="257"/>
      <c r="K52" s="257"/>
      <c r="L52" s="257"/>
      <c r="M52" s="257"/>
      <c r="N52" s="257"/>
      <c r="O52" s="8"/>
    </row>
    <row r="53" spans="1:15" ht="20.25" customHeight="1" x14ac:dyDescent="0.25">
      <c r="A53" s="114">
        <v>1</v>
      </c>
      <c r="B53" s="115" t="s">
        <v>199</v>
      </c>
      <c r="C53" s="116"/>
      <c r="D53" s="115" t="s">
        <v>200</v>
      </c>
      <c r="E53" s="118"/>
      <c r="F53" s="118"/>
      <c r="G53" s="117"/>
      <c r="H53" s="117"/>
      <c r="I53" s="117"/>
      <c r="J53" s="117"/>
      <c r="K53" s="117"/>
      <c r="L53" s="119">
        <v>0.25</v>
      </c>
      <c r="M53" s="119">
        <v>11</v>
      </c>
      <c r="N53" s="121">
        <v>21</v>
      </c>
      <c r="O53" s="122">
        <f>M53*N53</f>
        <v>231</v>
      </c>
    </row>
    <row r="54" spans="1:15" ht="15" customHeight="1" x14ac:dyDescent="0.25">
      <c r="A54" s="123">
        <v>2</v>
      </c>
      <c r="B54" s="124" t="s">
        <v>201</v>
      </c>
      <c r="C54" s="125"/>
      <c r="D54" s="124" t="s">
        <v>202</v>
      </c>
      <c r="E54" s="126"/>
      <c r="F54" s="127"/>
      <c r="G54" s="126"/>
      <c r="H54" s="126"/>
      <c r="I54" s="126"/>
      <c r="J54" s="126"/>
      <c r="K54" s="126"/>
      <c r="L54" s="128">
        <v>0.35</v>
      </c>
      <c r="M54" s="128">
        <v>8</v>
      </c>
      <c r="N54" s="130">
        <v>22</v>
      </c>
      <c r="O54" s="131">
        <f>M54*N54</f>
        <v>176</v>
      </c>
    </row>
    <row r="55" spans="1:15" ht="16.5" customHeight="1" x14ac:dyDescent="0.25">
      <c r="A55" s="123">
        <v>3</v>
      </c>
      <c r="B55" s="124" t="s">
        <v>203</v>
      </c>
      <c r="C55" s="125"/>
      <c r="D55" s="124" t="s">
        <v>204</v>
      </c>
      <c r="E55" s="126"/>
      <c r="F55" s="164"/>
      <c r="G55" s="164"/>
      <c r="H55" s="126"/>
      <c r="I55" s="126"/>
      <c r="J55" s="126"/>
      <c r="K55" s="126"/>
      <c r="L55" s="128">
        <v>0.25</v>
      </c>
      <c r="M55" s="128">
        <v>11</v>
      </c>
      <c r="N55" s="130">
        <v>29</v>
      </c>
      <c r="O55" s="131">
        <f>M55*N55</f>
        <v>319</v>
      </c>
    </row>
    <row r="56" spans="1:15" ht="15.75" x14ac:dyDescent="0.25">
      <c r="A56" s="258" t="s">
        <v>37</v>
      </c>
      <c r="B56" s="259"/>
      <c r="C56" s="259"/>
      <c r="D56" s="259"/>
      <c r="E56" s="259"/>
      <c r="F56" s="259"/>
      <c r="G56" s="259"/>
      <c r="H56" s="259"/>
      <c r="I56" s="259"/>
      <c r="J56" s="259"/>
      <c r="K56" s="259"/>
      <c r="L56" s="259"/>
      <c r="M56" s="259"/>
      <c r="N56" s="142">
        <f>SUM(N53:N55)</f>
        <v>72</v>
      </c>
      <c r="O56" s="142">
        <f>SUM(O53:O55)</f>
        <v>726</v>
      </c>
    </row>
    <row r="57" spans="1:15" ht="15.75" x14ac:dyDescent="0.25">
      <c r="A57" s="112" t="s">
        <v>58</v>
      </c>
      <c r="B57" s="148"/>
      <c r="C57" s="112"/>
      <c r="D57" s="112"/>
      <c r="E57" s="112"/>
      <c r="F57" s="112"/>
      <c r="G57" s="112"/>
      <c r="H57" s="112"/>
      <c r="I57" s="112"/>
      <c r="J57" s="112"/>
      <c r="K57" s="112"/>
      <c r="L57" s="112"/>
      <c r="M57" s="112"/>
      <c r="N57" s="149"/>
      <c r="O57" s="149"/>
    </row>
    <row r="59" spans="1:15" ht="15.75" x14ac:dyDescent="0.25">
      <c r="A59" s="112"/>
      <c r="B59" s="246" t="s">
        <v>205</v>
      </c>
      <c r="C59" s="246"/>
      <c r="D59" s="246"/>
      <c r="E59" s="246"/>
      <c r="F59" s="112"/>
      <c r="G59" s="112"/>
      <c r="H59" s="112"/>
      <c r="I59" s="112"/>
      <c r="J59" s="112"/>
      <c r="K59" s="112"/>
      <c r="L59" s="2"/>
      <c r="M59" s="2"/>
      <c r="N59" s="4"/>
      <c r="O59" s="4"/>
    </row>
    <row r="60" spans="1:15" ht="16.5" thickBot="1" x14ac:dyDescent="0.3">
      <c r="A60" s="247" t="s">
        <v>0</v>
      </c>
      <c r="B60" s="247"/>
      <c r="C60" s="247"/>
      <c r="D60" s="247"/>
      <c r="E60" s="247"/>
      <c r="F60" s="247"/>
      <c r="G60" s="247"/>
      <c r="H60" s="247"/>
      <c r="I60" s="247"/>
      <c r="J60" s="247"/>
      <c r="K60" s="247"/>
      <c r="L60" s="247"/>
      <c r="M60" s="247"/>
      <c r="N60" s="247"/>
      <c r="O60" s="112"/>
    </row>
    <row r="61" spans="1:15" ht="15.75" x14ac:dyDescent="0.25">
      <c r="A61" s="248" t="s">
        <v>1</v>
      </c>
      <c r="B61" s="250" t="s">
        <v>2</v>
      </c>
      <c r="C61" s="250" t="s">
        <v>3</v>
      </c>
      <c r="D61" s="250" t="s">
        <v>4</v>
      </c>
      <c r="E61" s="212" t="s">
        <v>5</v>
      </c>
      <c r="F61" s="212"/>
      <c r="G61" s="212"/>
      <c r="H61" s="212"/>
      <c r="I61" s="212"/>
      <c r="J61" s="212"/>
      <c r="K61" s="212"/>
      <c r="L61" s="250" t="s">
        <v>6</v>
      </c>
      <c r="M61" s="250" t="s">
        <v>7</v>
      </c>
      <c r="N61" s="254" t="s">
        <v>9</v>
      </c>
      <c r="O61" s="254" t="s">
        <v>170</v>
      </c>
    </row>
    <row r="62" spans="1:15" ht="15.75" x14ac:dyDescent="0.25">
      <c r="A62" s="249"/>
      <c r="B62" s="251"/>
      <c r="C62" s="251"/>
      <c r="D62" s="251"/>
      <c r="E62" s="113">
        <v>4</v>
      </c>
      <c r="F62" s="113">
        <v>5</v>
      </c>
      <c r="G62" s="113">
        <v>6</v>
      </c>
      <c r="H62" s="113">
        <v>7</v>
      </c>
      <c r="I62" s="113">
        <v>8</v>
      </c>
      <c r="J62" s="113">
        <v>9</v>
      </c>
      <c r="K62" s="113">
        <v>10</v>
      </c>
      <c r="L62" s="251"/>
      <c r="M62" s="251"/>
      <c r="N62" s="255"/>
      <c r="O62" s="255"/>
    </row>
    <row r="63" spans="1:15" ht="16.5" thickBot="1" x14ac:dyDescent="0.3">
      <c r="A63" s="256" t="s">
        <v>206</v>
      </c>
      <c r="B63" s="257"/>
      <c r="C63" s="257"/>
      <c r="D63" s="257"/>
      <c r="E63" s="257"/>
      <c r="F63" s="257"/>
      <c r="G63" s="257"/>
      <c r="H63" s="257"/>
      <c r="I63" s="257"/>
      <c r="J63" s="257"/>
      <c r="K63" s="257"/>
      <c r="L63" s="257"/>
      <c r="M63" s="257"/>
      <c r="N63" s="257"/>
      <c r="O63" s="8"/>
    </row>
    <row r="64" spans="1:15" ht="21.75" customHeight="1" x14ac:dyDescent="0.25">
      <c r="A64" s="114">
        <v>1</v>
      </c>
      <c r="B64" s="115" t="s">
        <v>207</v>
      </c>
      <c r="C64" s="116"/>
      <c r="D64" s="115" t="s">
        <v>208</v>
      </c>
      <c r="E64" s="117"/>
      <c r="F64" s="117"/>
      <c r="G64" s="162"/>
      <c r="H64" s="162"/>
      <c r="I64" s="117"/>
      <c r="J64" s="117"/>
      <c r="K64" s="117"/>
      <c r="L64" s="119">
        <v>0.4</v>
      </c>
      <c r="M64" s="119">
        <v>6</v>
      </c>
      <c r="N64" s="121">
        <v>15</v>
      </c>
      <c r="O64" s="122">
        <f>N64*(36/4.5)</f>
        <v>120</v>
      </c>
    </row>
    <row r="65" spans="1:15" ht="21" customHeight="1" thickBot="1" x14ac:dyDescent="0.3">
      <c r="A65" s="132">
        <v>2</v>
      </c>
      <c r="B65" s="133" t="s">
        <v>34</v>
      </c>
      <c r="C65" s="134" t="s">
        <v>209</v>
      </c>
      <c r="D65" s="133" t="s">
        <v>36</v>
      </c>
      <c r="E65" s="135"/>
      <c r="F65" s="135"/>
      <c r="G65" s="165"/>
      <c r="H65" s="135"/>
      <c r="I65" s="135"/>
      <c r="J65" s="135"/>
      <c r="K65" s="135"/>
      <c r="L65" s="137">
        <v>0.4</v>
      </c>
      <c r="M65" s="137">
        <v>6</v>
      </c>
      <c r="N65" s="139">
        <v>15</v>
      </c>
      <c r="O65" s="140">
        <f>N65*(36/4.5)</f>
        <v>120</v>
      </c>
    </row>
    <row r="66" spans="1:15" ht="15.75" x14ac:dyDescent="0.25">
      <c r="A66" s="258" t="s">
        <v>37</v>
      </c>
      <c r="B66" s="259"/>
      <c r="C66" s="259"/>
      <c r="D66" s="259"/>
      <c r="E66" s="259"/>
      <c r="F66" s="259"/>
      <c r="G66" s="259"/>
      <c r="H66" s="259"/>
      <c r="I66" s="259"/>
      <c r="J66" s="259"/>
      <c r="K66" s="259"/>
      <c r="L66" s="259"/>
      <c r="M66" s="259"/>
      <c r="N66" s="142">
        <f>SUM(N64:N65)</f>
        <v>30</v>
      </c>
      <c r="O66" s="142">
        <f>SUM(O64:O65)</f>
        <v>240</v>
      </c>
    </row>
    <row r="67" spans="1:15" ht="15.75" x14ac:dyDescent="0.25">
      <c r="A67" s="112" t="s">
        <v>58</v>
      </c>
      <c r="B67" s="148"/>
      <c r="C67" s="112"/>
      <c r="D67" s="112"/>
      <c r="E67" s="112"/>
      <c r="F67" s="112"/>
      <c r="G67" s="112"/>
      <c r="H67" s="112"/>
      <c r="I67" s="112"/>
      <c r="J67" s="112"/>
      <c r="K67" s="112"/>
      <c r="L67" s="112"/>
      <c r="M67" s="112"/>
      <c r="N67" s="149"/>
      <c r="O67" s="149"/>
    </row>
    <row r="68" spans="1:15" ht="15.75" x14ac:dyDescent="0.25">
      <c r="A68" s="112"/>
      <c r="B68" s="148"/>
      <c r="C68" s="2"/>
      <c r="D68" s="112"/>
      <c r="E68" s="112"/>
      <c r="F68" s="112"/>
      <c r="G68" s="112"/>
      <c r="H68" s="112"/>
      <c r="I68" s="112"/>
      <c r="J68" s="112"/>
      <c r="K68" s="112"/>
      <c r="L68" s="2"/>
      <c r="M68" s="2"/>
      <c r="N68" s="4"/>
      <c r="O68" s="4"/>
    </row>
  </sheetData>
  <mergeCells count="63">
    <mergeCell ref="O50:O51"/>
    <mergeCell ref="A52:N52"/>
    <mergeCell ref="O61:O62"/>
    <mergeCell ref="A63:N63"/>
    <mergeCell ref="A66:M66"/>
    <mergeCell ref="B59:E59"/>
    <mergeCell ref="A60:N60"/>
    <mergeCell ref="A61:A62"/>
    <mergeCell ref="B61:B62"/>
    <mergeCell ref="C61:C62"/>
    <mergeCell ref="D61:D62"/>
    <mergeCell ref="E61:K61"/>
    <mergeCell ref="L61:L62"/>
    <mergeCell ref="M61:M62"/>
    <mergeCell ref="N61:N62"/>
    <mergeCell ref="P29:P30"/>
    <mergeCell ref="A56:M56"/>
    <mergeCell ref="A37:M37"/>
    <mergeCell ref="A38:O38"/>
    <mergeCell ref="A44:M44"/>
    <mergeCell ref="B48:E48"/>
    <mergeCell ref="A49:N49"/>
    <mergeCell ref="A50:A51"/>
    <mergeCell ref="B50:B51"/>
    <mergeCell ref="C50:C51"/>
    <mergeCell ref="D50:D51"/>
    <mergeCell ref="E50:K50"/>
    <mergeCell ref="A45:M45"/>
    <mergeCell ref="L50:L51"/>
    <mergeCell ref="M50:M51"/>
    <mergeCell ref="N50:N51"/>
    <mergeCell ref="A15:O15"/>
    <mergeCell ref="A31:O31"/>
    <mergeCell ref="A21:O21"/>
    <mergeCell ref="A23:M23"/>
    <mergeCell ref="A24:M24"/>
    <mergeCell ref="B27:E27"/>
    <mergeCell ref="A28:O28"/>
    <mergeCell ref="A29:A30"/>
    <mergeCell ref="B29:B30"/>
    <mergeCell ref="C29:C30"/>
    <mergeCell ref="D29:D30"/>
    <mergeCell ref="E29:K29"/>
    <mergeCell ref="L29:L30"/>
    <mergeCell ref="M29:M30"/>
    <mergeCell ref="N29:N30"/>
    <mergeCell ref="O29:O30"/>
    <mergeCell ref="D1:P1"/>
    <mergeCell ref="A20:M20"/>
    <mergeCell ref="B2:E2"/>
    <mergeCell ref="A3:O3"/>
    <mergeCell ref="A4:A5"/>
    <mergeCell ref="B4:B5"/>
    <mergeCell ref="C4:C5"/>
    <mergeCell ref="D4:D5"/>
    <mergeCell ref="E4:K4"/>
    <mergeCell ref="L4:L5"/>
    <mergeCell ref="M4:M5"/>
    <mergeCell ref="N4:N5"/>
    <mergeCell ref="O4:O5"/>
    <mergeCell ref="P4:P5"/>
    <mergeCell ref="A6:O6"/>
    <mergeCell ref="A14:M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65D0F-55C3-49BB-9752-ED9B5D8305F6}">
  <dimension ref="A1:I41"/>
  <sheetViews>
    <sheetView topLeftCell="A10" zoomScale="90" zoomScaleNormal="90" workbookViewId="0">
      <selection activeCell="A4" sqref="A4:G4"/>
    </sheetView>
  </sheetViews>
  <sheetFormatPr defaultRowHeight="15" x14ac:dyDescent="0.25"/>
  <cols>
    <col min="2" max="2" width="41.85546875" customWidth="1"/>
    <col min="3" max="3" width="13.5703125" customWidth="1"/>
    <col min="4" max="4" width="16.28515625" customWidth="1"/>
    <col min="5" max="5" width="85" customWidth="1"/>
    <col min="6" max="7" width="23.85546875" customWidth="1"/>
  </cols>
  <sheetData>
    <row r="1" spans="1:9" x14ac:dyDescent="0.25">
      <c r="A1" s="71"/>
      <c r="B1" s="71"/>
      <c r="C1" s="71"/>
      <c r="D1" s="71"/>
      <c r="E1" s="222" t="s">
        <v>286</v>
      </c>
      <c r="F1" s="190"/>
      <c r="G1" s="190"/>
    </row>
    <row r="2" spans="1:9" x14ac:dyDescent="0.25">
      <c r="A2" s="223" t="s">
        <v>89</v>
      </c>
      <c r="B2" s="223"/>
      <c r="C2" s="223"/>
      <c r="D2" s="223"/>
      <c r="E2" s="223"/>
      <c r="F2" s="223"/>
      <c r="G2" s="223"/>
    </row>
    <row r="3" spans="1:9" x14ac:dyDescent="0.25">
      <c r="A3" s="224" t="s">
        <v>90</v>
      </c>
      <c r="B3" s="224"/>
      <c r="C3" s="224"/>
      <c r="D3" s="224"/>
      <c r="E3" s="224"/>
      <c r="F3" s="224"/>
      <c r="G3" s="224"/>
    </row>
    <row r="4" spans="1:9" x14ac:dyDescent="0.25">
      <c r="A4" s="224" t="s">
        <v>292</v>
      </c>
      <c r="B4" s="224"/>
      <c r="C4" s="224"/>
      <c r="D4" s="224"/>
      <c r="E4" s="224"/>
      <c r="F4" s="224"/>
      <c r="G4" s="224"/>
    </row>
    <row r="5" spans="1:9" ht="15.75" thickBot="1" x14ac:dyDescent="0.3">
      <c r="A5" s="225" t="s">
        <v>210</v>
      </c>
      <c r="B5" s="225"/>
      <c r="C5" s="225"/>
      <c r="D5" s="225"/>
      <c r="E5" s="225"/>
      <c r="F5" s="225"/>
      <c r="G5" s="225"/>
    </row>
    <row r="6" spans="1:9" ht="30" customHeight="1" x14ac:dyDescent="0.25">
      <c r="A6" s="91" t="s">
        <v>61</v>
      </c>
      <c r="B6" s="92" t="s">
        <v>82</v>
      </c>
      <c r="C6" s="92" t="s">
        <v>83</v>
      </c>
      <c r="D6" s="92" t="s">
        <v>84</v>
      </c>
      <c r="E6" s="92" t="s">
        <v>65</v>
      </c>
      <c r="F6" s="93" t="s">
        <v>111</v>
      </c>
      <c r="G6" s="94" t="s">
        <v>88</v>
      </c>
    </row>
    <row r="7" spans="1:9" ht="15.75" thickBot="1" x14ac:dyDescent="0.3">
      <c r="A7" s="227" t="s">
        <v>80</v>
      </c>
      <c r="B7" s="228"/>
      <c r="C7" s="228"/>
      <c r="D7" s="228"/>
      <c r="E7" s="228"/>
      <c r="F7" s="228"/>
      <c r="G7" s="229"/>
    </row>
    <row r="8" spans="1:9" ht="60" customHeight="1" x14ac:dyDescent="0.25">
      <c r="A8" s="97">
        <v>1</v>
      </c>
      <c r="B8" s="73" t="s">
        <v>258</v>
      </c>
      <c r="C8" s="72" t="s">
        <v>81</v>
      </c>
      <c r="D8" s="76">
        <v>310</v>
      </c>
      <c r="E8" s="150" t="s">
        <v>143</v>
      </c>
      <c r="F8" s="102"/>
      <c r="G8" s="103"/>
    </row>
    <row r="9" spans="1:9" ht="132" customHeight="1" x14ac:dyDescent="0.25">
      <c r="A9" s="95">
        <v>2</v>
      </c>
      <c r="B9" s="73" t="s">
        <v>147</v>
      </c>
      <c r="C9" s="72" t="s">
        <v>81</v>
      </c>
      <c r="D9" s="76">
        <v>58</v>
      </c>
      <c r="E9" s="150" t="s">
        <v>219</v>
      </c>
      <c r="F9" s="75"/>
      <c r="G9" s="96"/>
    </row>
    <row r="10" spans="1:9" ht="132" customHeight="1" x14ac:dyDescent="0.25">
      <c r="A10" s="95"/>
      <c r="B10" s="183" t="s">
        <v>281</v>
      </c>
      <c r="C10" s="184" t="s">
        <v>273</v>
      </c>
      <c r="D10" s="185">
        <v>36</v>
      </c>
      <c r="E10" s="150" t="s">
        <v>219</v>
      </c>
      <c r="F10" s="75"/>
      <c r="G10" s="96"/>
      <c r="I10" s="180"/>
    </row>
    <row r="11" spans="1:9" ht="119.25" customHeight="1" x14ac:dyDescent="0.25">
      <c r="A11" s="176"/>
      <c r="B11" s="183" t="s">
        <v>282</v>
      </c>
      <c r="C11" s="184" t="s">
        <v>273</v>
      </c>
      <c r="D11" s="185">
        <v>63.5</v>
      </c>
      <c r="E11" s="150" t="s">
        <v>218</v>
      </c>
      <c r="F11" s="75"/>
      <c r="G11" s="75"/>
    </row>
    <row r="12" spans="1:9" ht="119.25" customHeight="1" x14ac:dyDescent="0.25">
      <c r="A12" s="176"/>
      <c r="B12" s="183" t="s">
        <v>283</v>
      </c>
      <c r="C12" s="184" t="s">
        <v>273</v>
      </c>
      <c r="D12" s="185">
        <v>117</v>
      </c>
      <c r="E12" s="150" t="s">
        <v>218</v>
      </c>
      <c r="F12" s="75"/>
      <c r="G12" s="75"/>
    </row>
    <row r="13" spans="1:9" ht="119.25" customHeight="1" thickBot="1" x14ac:dyDescent="0.3">
      <c r="A13" s="176"/>
      <c r="B13" s="186" t="s">
        <v>284</v>
      </c>
      <c r="C13" s="187" t="s">
        <v>273</v>
      </c>
      <c r="D13" s="188">
        <f>29+21+22</f>
        <v>72</v>
      </c>
      <c r="E13" s="181" t="s">
        <v>218</v>
      </c>
      <c r="F13" s="109"/>
      <c r="G13" s="109"/>
    </row>
    <row r="14" spans="1:9" ht="15.75" thickBot="1" x14ac:dyDescent="0.3">
      <c r="A14" s="230" t="s">
        <v>112</v>
      </c>
      <c r="B14" s="231"/>
      <c r="C14" s="231"/>
      <c r="D14" s="231"/>
      <c r="E14" s="231"/>
      <c r="F14" s="232"/>
      <c r="G14" s="111">
        <f>SUM(G8:G10)</f>
        <v>0</v>
      </c>
    </row>
    <row r="15" spans="1:9" x14ac:dyDescent="0.25">
      <c r="A15" s="71"/>
      <c r="B15" s="71"/>
      <c r="C15" s="71"/>
      <c r="D15" s="71"/>
      <c r="E15" s="71"/>
      <c r="F15" s="71"/>
      <c r="G15" s="71"/>
    </row>
    <row r="16" spans="1:9" x14ac:dyDescent="0.25">
      <c r="A16" s="71"/>
      <c r="B16" s="71"/>
      <c r="C16" s="71"/>
      <c r="D16" s="71"/>
      <c r="E16" s="71"/>
      <c r="F16" s="71"/>
      <c r="G16" s="71"/>
    </row>
    <row r="17" spans="1:7" x14ac:dyDescent="0.25">
      <c r="A17" s="71"/>
      <c r="B17" s="171" t="s">
        <v>238</v>
      </c>
      <c r="C17" s="71"/>
      <c r="D17" s="71"/>
      <c r="E17" s="71"/>
      <c r="F17" s="71"/>
      <c r="G17" s="71"/>
    </row>
    <row r="18" spans="1:7" x14ac:dyDescent="0.25">
      <c r="B18" s="71" t="s">
        <v>259</v>
      </c>
      <c r="C18" s="71"/>
      <c r="D18" s="71"/>
      <c r="E18" s="71"/>
      <c r="F18" s="71"/>
      <c r="G18" s="71"/>
    </row>
    <row r="19" spans="1:7" x14ac:dyDescent="0.25">
      <c r="B19" s="174" t="s">
        <v>257</v>
      </c>
      <c r="C19" s="71"/>
      <c r="D19" s="71"/>
      <c r="E19" s="71"/>
      <c r="F19" s="71"/>
      <c r="G19" s="71"/>
    </row>
    <row r="20" spans="1:7" x14ac:dyDescent="0.25">
      <c r="B20" s="226" t="s">
        <v>240</v>
      </c>
      <c r="C20" s="226"/>
      <c r="D20" s="226"/>
      <c r="E20" s="226"/>
      <c r="F20" s="71"/>
      <c r="G20" s="71"/>
    </row>
    <row r="21" spans="1:7" x14ac:dyDescent="0.25">
      <c r="B21" s="234" t="s">
        <v>251</v>
      </c>
      <c r="C21" s="234"/>
      <c r="D21" s="234"/>
      <c r="E21" s="234"/>
      <c r="F21" s="71"/>
      <c r="G21" s="71"/>
    </row>
    <row r="22" spans="1:7" x14ac:dyDescent="0.25">
      <c r="B22" s="278" t="s">
        <v>285</v>
      </c>
      <c r="C22" s="278"/>
      <c r="D22" s="278"/>
      <c r="E22" s="278"/>
      <c r="F22" s="71"/>
      <c r="G22" s="71"/>
    </row>
    <row r="23" spans="1:7" x14ac:dyDescent="0.25">
      <c r="B23" s="236" t="s">
        <v>250</v>
      </c>
      <c r="C23" s="236"/>
      <c r="D23" s="236"/>
      <c r="E23" s="236"/>
      <c r="F23" s="71"/>
      <c r="G23" s="71"/>
    </row>
    <row r="24" spans="1:7" x14ac:dyDescent="0.25">
      <c r="B24" s="71"/>
      <c r="C24" s="71"/>
      <c r="D24" s="71"/>
      <c r="E24" s="71"/>
      <c r="F24" s="71"/>
      <c r="G24" s="71"/>
    </row>
    <row r="25" spans="1:7" x14ac:dyDescent="0.25">
      <c r="B25" s="167" t="s">
        <v>239</v>
      </c>
      <c r="C25" s="71"/>
      <c r="D25" s="71"/>
      <c r="E25" s="71"/>
      <c r="F25" s="71"/>
      <c r="G25" s="71"/>
    </row>
    <row r="26" spans="1:7" x14ac:dyDescent="0.25">
      <c r="B26" s="226" t="s">
        <v>241</v>
      </c>
      <c r="C26" s="226"/>
      <c r="D26" s="226"/>
      <c r="E26" s="226"/>
      <c r="F26" s="226"/>
      <c r="G26" s="226"/>
    </row>
    <row r="27" spans="1:7" x14ac:dyDescent="0.25">
      <c r="B27" s="226" t="s">
        <v>242</v>
      </c>
      <c r="C27" s="226"/>
      <c r="D27" s="226"/>
      <c r="E27" s="226"/>
      <c r="F27" s="226"/>
      <c r="G27" s="226"/>
    </row>
    <row r="28" spans="1:7" x14ac:dyDescent="0.25">
      <c r="B28" s="169" t="s">
        <v>243</v>
      </c>
      <c r="C28" s="71"/>
      <c r="D28" s="71"/>
      <c r="E28" s="71"/>
      <c r="F28" s="71"/>
      <c r="G28" s="71"/>
    </row>
    <row r="29" spans="1:7" x14ac:dyDescent="0.25">
      <c r="B29" s="226" t="s">
        <v>244</v>
      </c>
      <c r="C29" s="226"/>
      <c r="D29" s="226"/>
      <c r="E29" s="226"/>
      <c r="F29" s="226"/>
      <c r="G29" s="226"/>
    </row>
    <row r="30" spans="1:7" x14ac:dyDescent="0.25">
      <c r="B30" s="226" t="s">
        <v>245</v>
      </c>
      <c r="C30" s="226"/>
      <c r="D30" s="226"/>
      <c r="E30" s="226"/>
      <c r="F30" s="71"/>
      <c r="G30" s="71"/>
    </row>
    <row r="31" spans="1:7" x14ac:dyDescent="0.25">
      <c r="B31" s="226" t="s">
        <v>246</v>
      </c>
      <c r="C31" s="226"/>
      <c r="D31" s="226"/>
      <c r="E31" s="226"/>
      <c r="F31" s="226"/>
      <c r="G31" s="226"/>
    </row>
    <row r="32" spans="1:7" x14ac:dyDescent="0.25">
      <c r="B32" s="226" t="s">
        <v>247</v>
      </c>
      <c r="C32" s="226"/>
      <c r="D32" s="226"/>
      <c r="E32" s="226"/>
      <c r="F32" s="226"/>
      <c r="G32" s="226"/>
    </row>
    <row r="33" spans="2:7" x14ac:dyDescent="0.25">
      <c r="B33" s="226" t="s">
        <v>248</v>
      </c>
      <c r="C33" s="226"/>
      <c r="D33" s="226"/>
      <c r="E33" s="226"/>
      <c r="F33" s="226"/>
      <c r="G33" s="226"/>
    </row>
    <row r="34" spans="2:7" x14ac:dyDescent="0.25">
      <c r="B34" s="170" t="s">
        <v>249</v>
      </c>
      <c r="C34" s="168"/>
      <c r="D34" s="168"/>
      <c r="E34" s="168"/>
      <c r="F34" s="168"/>
      <c r="G34" s="168"/>
    </row>
    <row r="36" spans="2:7" x14ac:dyDescent="0.25">
      <c r="B36" s="172" t="s">
        <v>252</v>
      </c>
      <c r="C36" s="71"/>
      <c r="D36" s="71"/>
      <c r="E36" s="71"/>
    </row>
    <row r="37" spans="2:7" x14ac:dyDescent="0.25">
      <c r="B37" s="172" t="s">
        <v>253</v>
      </c>
      <c r="C37" s="71"/>
      <c r="D37" s="71"/>
      <c r="E37" s="71"/>
    </row>
    <row r="38" spans="2:7" x14ac:dyDescent="0.25">
      <c r="B38" s="172" t="s">
        <v>256</v>
      </c>
      <c r="C38" s="71"/>
      <c r="D38" s="71"/>
      <c r="E38" s="71"/>
    </row>
    <row r="39" spans="2:7" x14ac:dyDescent="0.25">
      <c r="B39" s="173"/>
      <c r="C39" s="71"/>
      <c r="D39" s="71"/>
      <c r="E39" s="71"/>
    </row>
    <row r="40" spans="2:7" x14ac:dyDescent="0.25">
      <c r="B40" s="173" t="s">
        <v>254</v>
      </c>
      <c r="C40" s="71"/>
      <c r="D40" s="71"/>
      <c r="E40" s="71"/>
    </row>
    <row r="41" spans="2:7" x14ac:dyDescent="0.25">
      <c r="B41" s="173" t="s">
        <v>255</v>
      </c>
      <c r="C41" s="173"/>
      <c r="D41" s="173"/>
      <c r="E41" s="173"/>
    </row>
  </sheetData>
  <mergeCells count="18">
    <mergeCell ref="B29:G29"/>
    <mergeCell ref="B30:E30"/>
    <mergeCell ref="B31:G31"/>
    <mergeCell ref="B32:G32"/>
    <mergeCell ref="B33:G33"/>
    <mergeCell ref="E1:G1"/>
    <mergeCell ref="B27:G27"/>
    <mergeCell ref="A2:G2"/>
    <mergeCell ref="A3:G3"/>
    <mergeCell ref="A4:G4"/>
    <mergeCell ref="A5:G5"/>
    <mergeCell ref="A7:G7"/>
    <mergeCell ref="A14:F14"/>
    <mergeCell ref="B20:E20"/>
    <mergeCell ref="B21:E21"/>
    <mergeCell ref="B22:E22"/>
    <mergeCell ref="B23:E23"/>
    <mergeCell ref="B26:G2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Strūklaka_LAKSTAUGI</vt:lpstr>
      <vt:lpstr>STRŪKLAKA_KOKAUGI</vt:lpstr>
      <vt:lpstr>Veicamo darbu sar._STRUKLAKA</vt:lpstr>
      <vt:lpstr>P.Stradins_KOKAUGI</vt:lpstr>
      <vt:lpstr>P.Stradins_LAKSTAUGI</vt:lpstr>
      <vt:lpstr>Veicamo darbu sar._P.Stradins</vt:lpstr>
      <vt:lpstr>Moduli_KOKAUGI</vt:lpstr>
      <vt:lpstr>Moduli_LAKSTAUGI</vt:lpstr>
      <vt:lpstr>Veicamo darbu sar._Moduļi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Caune</dc:creator>
  <cp:lastModifiedBy>Andrejs Vessers</cp:lastModifiedBy>
  <dcterms:created xsi:type="dcterms:W3CDTF">2022-07-27T12:54:19Z</dcterms:created>
  <dcterms:modified xsi:type="dcterms:W3CDTF">2023-03-06T11:38:54Z</dcterms:modified>
</cp:coreProperties>
</file>