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1" activeTab="11"/>
  </bookViews>
  <sheets>
    <sheet name="I_asfalts 001" sheetId="1" r:id="rId1"/>
    <sheet name="I asfalts_002" sheetId="2" r:id="rId2"/>
    <sheet name="I_asfalts_003" sheetId="3" r:id="rId3"/>
    <sheet name="I asfalts_004" sheetId="4" r:id="rId4"/>
    <sheet name="I_asfalts_ 005" sheetId="5" r:id="rId5"/>
    <sheet name="I_asfalts_ 006" sheetId="6" r:id="rId6"/>
    <sheet name="I_asfalts_007" sheetId="7" r:id="rId7"/>
    <sheet name="I_asfalts_008" sheetId="8" r:id="rId8"/>
    <sheet name="I_asfalts_009" sheetId="9" r:id="rId9"/>
    <sheet name="I_aslats_010" sheetId="10" r:id="rId10"/>
    <sheet name="I_asfalts_011" sheetId="11" r:id="rId11"/>
    <sheet name="I_asfalts_012" sheetId="12" r:id="rId12"/>
    <sheet name="I_asfalts_kopsavilkums" sheetId="13" r:id="rId13"/>
    <sheet name="I_asfalts_koptāme " sheetId="14" r:id="rId14"/>
    <sheet name="II_bruģis" sheetId="15" r:id="rId15"/>
    <sheet name="II_bruģis_2" sheetId="16" r:id="rId16"/>
    <sheet name="II_bruģis_3" sheetId="17" r:id="rId17"/>
    <sheet name="II_bruģis_4" sheetId="18" r:id="rId18"/>
    <sheet name="II_bruģis_kopsavilkums " sheetId="19" r:id="rId19"/>
    <sheet name="II_bruģis_koptāme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<sst xmlns="http://schemas.openxmlformats.org/spreadsheetml/2006/main" count="1336" uniqueCount="159">
  <si>
    <t xml:space="preserve">LOKĀLĀ TĀME </t>
  </si>
  <si>
    <t>(Darba veids vai konstruktīvā elementa nosaukums)</t>
  </si>
  <si>
    <t>Tāmes izmaksas:</t>
  </si>
  <si>
    <t>EUR</t>
  </si>
  <si>
    <t>Tāme sastādīta:</t>
  </si>
  <si>
    <t xml:space="preserve">Objekta adrese: Pilsoņu iela 13, Rīga, </t>
  </si>
  <si>
    <t>N.</t>
  </si>
  <si>
    <t>Vienības izmaksas</t>
  </si>
  <si>
    <t xml:space="preserve">Kopējā </t>
  </si>
  <si>
    <t>izmaksa</t>
  </si>
  <si>
    <t>p.</t>
  </si>
  <si>
    <t>Kods</t>
  </si>
  <si>
    <t>Darba nosaukums</t>
  </si>
  <si>
    <t xml:space="preserve">Laika </t>
  </si>
  <si>
    <t>Darba</t>
  </si>
  <si>
    <t xml:space="preserve">Darba </t>
  </si>
  <si>
    <t>Meha-</t>
  </si>
  <si>
    <t>Kopā,</t>
  </si>
  <si>
    <t>Darb-</t>
  </si>
  <si>
    <t>norma,</t>
  </si>
  <si>
    <t>ap.likme</t>
  </si>
  <si>
    <t>alga,</t>
  </si>
  <si>
    <t>nismi,</t>
  </si>
  <si>
    <t>ietilpība,</t>
  </si>
  <si>
    <t>k.</t>
  </si>
  <si>
    <t>c/h</t>
  </si>
  <si>
    <t>EUR/h</t>
  </si>
  <si>
    <t>m</t>
  </si>
  <si>
    <t>m2</t>
  </si>
  <si>
    <t>m3</t>
  </si>
  <si>
    <t>KOPĀ:</t>
  </si>
  <si>
    <t xml:space="preserve">Mērvienība </t>
  </si>
  <si>
    <t xml:space="preserve">Daudzums* </t>
  </si>
  <si>
    <t xml:space="preserve">Sagatavošānās darbi </t>
  </si>
  <si>
    <t>Būvlaukumu  norobežošana</t>
  </si>
  <si>
    <t>obj.</t>
  </si>
  <si>
    <t>gab.</t>
  </si>
  <si>
    <t>Uzmērīšana un nospraušana</t>
  </si>
  <si>
    <t>Plaisu aizpildīšana ar bitumena emulsiju</t>
  </si>
  <si>
    <t>Iesēduma aizpildīšana ar karsto asfaltbetonu AC16</t>
  </si>
  <si>
    <t>Asfaltbetona ieklāšana AC16 bin 70/100 h=4</t>
  </si>
  <si>
    <t>Asfalta ieklāšana SMA11 surf 70/100 h=4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</si>
  <si>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</si>
  <si>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Asfalta seguma atjaunošana piebraucamajiem ceļiem  un  stāvlaukumam</t>
  </si>
  <si>
    <t xml:space="preserve">Satiksmes organizācija un  pagaidu ceļa zīmju izvietošana būvdarbu laikā </t>
  </si>
  <si>
    <r>
      <t>Asfalta seguma izlīdzinošā frēzēšana h</t>
    </r>
    <r>
      <rPr>
        <vertAlign val="subscript"/>
        <sz val="10"/>
        <color indexed="8"/>
        <rFont val="Times New Roman"/>
        <family val="1"/>
      </rPr>
      <t xml:space="preserve">vid </t>
    </r>
    <r>
      <rPr>
        <sz val="10"/>
        <color indexed="8"/>
        <rFont val="Times New Roman"/>
        <family val="1"/>
      </rPr>
      <t>= 4cm</t>
    </r>
  </si>
  <si>
    <t xml:space="preserve">Būvizstrādājumi, EUR </t>
  </si>
  <si>
    <t xml:space="preserve">Objekta nosaukums: VSIA "Paula Stradiņa klīniskās universitātes slimnīcas"teritorija </t>
  </si>
  <si>
    <t>KOPĀ TIEŠĀS IZMAKSAS, tai skaitā darba devēja sociālais nodoklis:</t>
  </si>
  <si>
    <r>
      <t>m</t>
    </r>
    <r>
      <rPr>
        <vertAlign val="superscript"/>
        <sz val="10"/>
        <rFont val="Times New Roman"/>
        <family val="1"/>
      </rPr>
      <t>3</t>
    </r>
  </si>
  <si>
    <t>Minerālmteriālu maisījums (fr.0/45), 250mm</t>
  </si>
  <si>
    <t xml:space="preserve">KOPĀ BŪVNIECĪBAS IZMAKSAS* </t>
  </si>
  <si>
    <t>LOKĀLĀ TĀME  Nr.001</t>
  </si>
  <si>
    <t>Par kopējo summu, EUR:</t>
  </si>
  <si>
    <t>Kopējā darbietilpība, c/h:</t>
  </si>
  <si>
    <t>Nr.p.k.</t>
  </si>
  <si>
    <t>Kods tāmes Nr.</t>
  </si>
  <si>
    <t>Tāmes izmaksas (euro)</t>
  </si>
  <si>
    <t>Darba alga (euro)</t>
  </si>
  <si>
    <t>Būvizstrādājumi (euro)</t>
  </si>
  <si>
    <t>Mehānismi (euro)</t>
  </si>
  <si>
    <t>Nr.001</t>
  </si>
  <si>
    <t>Nr.002</t>
  </si>
  <si>
    <t>Nr.003</t>
  </si>
  <si>
    <t>Nr.004</t>
  </si>
  <si>
    <t>Nr.005</t>
  </si>
  <si>
    <t>Kopā</t>
  </si>
  <si>
    <t>Nr.007</t>
  </si>
  <si>
    <t>Nr.006</t>
  </si>
  <si>
    <t>KOPSAVILKUMS</t>
  </si>
  <si>
    <t xml:space="preserve"> Nr. 003</t>
  </si>
  <si>
    <t>APSTIPRINU</t>
  </si>
  <si>
    <t>Z.v.</t>
  </si>
  <si>
    <t>Būvniecības koptāme</t>
  </si>
  <si>
    <t>Objekta nosaukums</t>
  </si>
  <si>
    <t>Objekta izmaksas (euro)</t>
  </si>
  <si>
    <t>Kopā bez PVN</t>
  </si>
  <si>
    <t>Sastādīja:</t>
  </si>
  <si>
    <t>(paraksts un tā atšifrējums, datums)</t>
  </si>
  <si>
    <t xml:space="preserve">Tāme sastādīta: </t>
  </si>
  <si>
    <t>Pārbaudīja:</t>
  </si>
  <si>
    <t xml:space="preserve">Sagatavošanās darbi </t>
  </si>
  <si>
    <t>Esošo betona apmaļu demontāža</t>
  </si>
  <si>
    <t>Teritorijas braucamās daļas un ietvju seguma izveide un atjaunošana</t>
  </si>
  <si>
    <t>Būves nosaukums: "VSIA "Paula Stradiņa klīniskās universitātes slimnīcas" teritorijas braucamās daļas un ietvju seguma izveide un atjaunošana"</t>
  </si>
  <si>
    <t xml:space="preserve">Pasūtītājs: VSIA "Paula Stradiņa klīniskā universitātes slimnīca" </t>
  </si>
  <si>
    <t>Pasūtītājs: VSIA "Paula Stradiņa klīniskā universitātes slimnīca"</t>
  </si>
  <si>
    <t>*-Ja Pretendenta finanšu piedāvājuma kopējās būvniecības izmaksas pārsniedz Pasūtītāja pieejamos finanšu līdzekļus, Pasūtītajam ir tiesības izvērtēt, kuru objektu veikt vai neveikt esošā Līguma ietvaros.</t>
  </si>
  <si>
    <t>(_____________)</t>
  </si>
  <si>
    <t>*-Ja Pretendenta finanšu piedāvājuma kopējās būvniecības izmaksas pārsniedz Pasūtītāja pieejamos finanšu līdzekļus, Pasūtītajam ir tiesības  izvērtēt, kuru objektu veikt vai neveikt esošā Līguma ietvaros.</t>
  </si>
  <si>
    <t>Būves nosaukums: "VSIA "Paula Stradiņa klīniskās universitātes slimnīcas" teritorijas braucamās                                                                                                                   daļas un ietvju seguma izveide un atjaunošana"</t>
  </si>
  <si>
    <t>Sertifikāta Nr.:</t>
  </si>
  <si>
    <t>Darbietilpība</t>
  </si>
  <si>
    <t>Virsizdevumi 5%</t>
  </si>
  <si>
    <t>Peļņa 5%</t>
  </si>
  <si>
    <t>Nr.008</t>
  </si>
  <si>
    <t>Salizturīga drenējošas smilts (kf.1m/dnn) kārta 300mm uz noblietētas esošās grunts</t>
  </si>
  <si>
    <t xml:space="preserve">Iebrauktuves rādiusa  palielināšana pie 32. korpusa </t>
  </si>
  <si>
    <t>Iebrauktuves rādiusa  palielināšana pie 32. korpusa</t>
  </si>
  <si>
    <t>Nr.009</t>
  </si>
  <si>
    <t>Gultnes izveidošana  laukumam</t>
  </si>
  <si>
    <t>Iebūvēt betona apmales80x200x1000 mmm</t>
  </si>
  <si>
    <t xml:space="preserve">Iebūvēt betona apmales un  R-5 veidpjot apaļu 0 grādu lenki </t>
  </si>
  <si>
    <t xml:space="preserve">1.daļa Asfalta seguma atjaunošana </t>
  </si>
  <si>
    <t>Nr.010</t>
  </si>
  <si>
    <t xml:space="preserve">Lokāls bedrīšu remonts </t>
  </si>
  <si>
    <t xml:space="preserve">Dažāda lieluma bedrīšu lāpīšana visā teritorijā </t>
  </si>
  <si>
    <t>Bedrīšu remonts ar pilno tehnoloģiju ( AC8 vai AC 11 tipa asfalta maisījumu) - bedrīšu aizpildīsāna ar maisīumu, kad  bedrītes sagatavotas, to malu kontūras apstrādātas apžaģējot, izfrēzējot vai atskaldot, tai skaitā satiskmes organizācijas remonta darbu veikšanas  laikā.</t>
  </si>
  <si>
    <t xml:space="preserve">Bedrīšu aizpildīšana  ar nepilno tehnoloģiju  ar aukstā asfalta maisījumu.  Aukstā asfaltam jāatbilst  VAS "Latvijas valsts ceļi", Ceļu specifikācijas 2019 prasībām,  tai skaitā satiskmes organizācijas remonta darbu veikšanas  laikā. </t>
  </si>
  <si>
    <t>Teritorijas braucamās daļas un ietvju seguma izveide un atjaunošana ( asfaltēšanas darbi)</t>
  </si>
  <si>
    <t xml:space="preserve">2.daļa Bruģēta seguma izveidošana vai nomaiņa </t>
  </si>
  <si>
    <t>1.daļa Asfalta seguma atjaunošana</t>
  </si>
  <si>
    <t>Virsizdevumi X%</t>
  </si>
  <si>
    <t>Peļņa X%</t>
  </si>
  <si>
    <t>PVN,21%</t>
  </si>
  <si>
    <t>PVN, 21%</t>
  </si>
  <si>
    <t>Teritorijas braucamās daļas un ietvju seguma izveide un atjaunošana ( brugēšanas darbi)</t>
  </si>
  <si>
    <t xml:space="preserve">Ierīkot nesaistītu minerālmateriālu maisījuma 0-45mm pamatni b=100mm  </t>
  </si>
  <si>
    <t>Augsnes virskārtas noņemšana laukumam ,b=200mm (gājēju celiņiem platumā 1500mm, laukumiem nepieciešamajā platumā)</t>
  </si>
  <si>
    <t xml:space="preserve">Ierīkot nesaistītu minerālmateriālu maisījuma 0-45mm pamatni b=100mm </t>
  </si>
  <si>
    <t>Esošā seguma demontāža (asfalts vai bruģis), betona plāksnes), ja tāds ir.</t>
  </si>
  <si>
    <t>Izbūvēt betona bruģakmens segumu b=60, bruģa izmers 10x20cm, atbilstība LVS EN1339 bruģakmeni paredzēts izmantot divus toņus, krāsu nepieciešams saskaņot ar Pasūtītāju.</t>
  </si>
  <si>
    <t xml:space="preserve">Iebūvēt skalotas smilts izlīdzinošo kārtu b=50mm;  ≤ 5,6 mm. Daļiņu saturs, kas iziet cauri sietam 5,6 mm, 80-99%, kategorija GF80, </t>
  </si>
  <si>
    <t>Iebūvēt skalotas smilts izlīdzinošo kārtu b=50mm;  ≤ 5,6 mm. Daļiņu saturs, kas iziet cauri sietam 5,6 mm, 80-99%, kategorija GF80,</t>
  </si>
  <si>
    <t>Iebūvēt skalotas smilts izlīdzinošo  kārtu b=50mm;  ≤ 5,6 mm. Daļiņu saturs, kas iziet cauri sietam 5,6 mm, 80-99%, kategorija GF80.</t>
  </si>
  <si>
    <t>Iebūvēt skalotas smilts izlīdzinošo kārtu  b=50mm;  ≤ 5,6 mm. Daļiņu saturs, kas iziet cauri sietam 5,6 mm, 80-99%, kategorija GF80,.</t>
  </si>
  <si>
    <t xml:space="preserve">Izbūvēt taktīlā (kontrastējošu vai reljefā) betona bruģakmeni  līniju un/vai brīdinošo  bruģakmeni par  līmeņa maiņu vai braucamo daļu. Šāda bruģa seguma veidu zbūvē pēc nepciešamības saskaņojot ar Pasūtītāju. </t>
  </si>
  <si>
    <t>Apzaļumošana bruģim pieguļošajā teritorijā</t>
  </si>
  <si>
    <t>Brauktuves apmaļu demontāža un izbūve ar slīpajiem un pazeminātajiem bortiem. Uzbrauktuves no brauktuves uz ietvēm.</t>
  </si>
  <si>
    <r>
      <t>I</t>
    </r>
    <r>
      <rPr>
        <b/>
        <sz val="12"/>
        <rFont val="Times New Roman"/>
        <family val="1"/>
      </rPr>
      <t>epirkums "Teritorijas braucamās daļas un ietvju seguma izveide un atjaunošana", ID Nr.PSKUS 2021/101</t>
    </r>
  </si>
  <si>
    <t>LOKĀLĀ TĀME Nr.002</t>
  </si>
  <si>
    <t>Asfalta seguma atjaunošana 32. korpuss no noliktavas puses</t>
  </si>
  <si>
    <t>Izlīdzinošā škembu slāņa  ierīkošana  pēc nepciešamības, vidēji 50mm biezumā, frakcija 45mm</t>
  </si>
  <si>
    <t xml:space="preserve">13. korpuss asfalta seguma atajunošana </t>
  </si>
  <si>
    <t xml:space="preserve">7. korpuss asfalta seguma atajunošana stāvlaukumā un  braucamais ceļš līdz 5. korpusam </t>
  </si>
  <si>
    <t xml:space="preserve">Iebrauktuves  no Atūpas ielas daļēja asfalta seguma atajunošana </t>
  </si>
  <si>
    <t xml:space="preserve">38. korpuss stāvlaukuma asfalta seguma atjaunošana </t>
  </si>
  <si>
    <t xml:space="preserve">8. korpuss asfalta seguma atjaunošana stāvlaukumā un ceļa seguma atajunošana </t>
  </si>
  <si>
    <t xml:space="preserve">Asfalta seguma atjaunošana pie 25. korpusa. </t>
  </si>
  <si>
    <t>Nr.011</t>
  </si>
  <si>
    <t>Nr.012.</t>
  </si>
  <si>
    <t xml:space="preserve">Gunts izņemšana ceļa seguma sagatavei. Esošā uzbērama  aptuvenais augstums 500mm veidojot jaunu nogāzi </t>
  </si>
  <si>
    <t xml:space="preserve">Asfalta seguma atjaunošana pie 21.korpusa </t>
  </si>
  <si>
    <t>Asfalta seguma izlīdzinošā frēzēšana hvid = 4cm</t>
  </si>
  <si>
    <r>
      <t>I</t>
    </r>
    <r>
      <rPr>
        <b/>
        <sz val="12"/>
        <rFont val="Times New Roman"/>
        <family val="1"/>
      </rPr>
      <t>epirkums "Teritorijas braucamās daļas un ietvju seguma izveide un atjaunošana", ID Nr.PSKUS 20221/101</t>
    </r>
  </si>
  <si>
    <t xml:space="preserve">Dazādu ceļa  horizontālo apzīmējumu izveidošana , saskaņā ar A/S "latvijas valsts ceļi"Ceļu specigfikāciju 2019, 226-232lpp,  pēc Pasūtītja nepieciešamības </t>
  </si>
  <si>
    <t xml:space="preserve">Aku vāku pacelšana pēc nepciešamības visā teritorijā </t>
  </si>
  <si>
    <t xml:space="preserve">Dažādi ceļu labiekārtošanas darbi </t>
  </si>
  <si>
    <t>2021. gada __. ______________</t>
  </si>
  <si>
    <r>
      <t>I</t>
    </r>
    <r>
      <rPr>
        <b/>
        <sz val="12"/>
        <rFont val="Times New Roman"/>
        <family val="1"/>
      </rPr>
      <t>epirkums "Teritorijas braucamās daļas un ietvju seguma atjaunošana", ID Nr.PSKUS 2021/101</t>
    </r>
  </si>
  <si>
    <t>Nr.012</t>
  </si>
  <si>
    <t xml:space="preserve">gab. </t>
  </si>
  <si>
    <t xml:space="preserve">Bruģētā laukuma/celiņa izveide, nomaiņa   līdz 50kvm </t>
  </si>
  <si>
    <t>Bruģētā laukuma/celiņa izveide, nomaiņa  no 51 kvm līdz 250kvm</t>
  </si>
  <si>
    <t xml:space="preserve">Bruģētā laukuma/celiņa izveide, nomaiņa  no 251 kvm līdz 500kvm </t>
  </si>
  <si>
    <t>Bruģētā laukuma/celiņa izveide, nomaiņa  virs 500kvm</t>
  </si>
  <si>
    <t xml:space="preserve">Bruģēta /ceļa laukuma izveide, nomaiņa </t>
  </si>
  <si>
    <t>Buvgružu konteinera izvietošana un izvešana pēc nepieciešamības</t>
  </si>
  <si>
    <t>Betona grodu kanalizācijas akām esošo ķeta vāku nomaiņa pret jauniem vākiem.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</si>
</sst>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\ yyyy&quot;. gada &quot;d/\ mmmm"/>
    <numFmt numFmtId="172" formatCode="0.000"/>
    <numFmt numFmtId="173" formatCode="0.0000"/>
    <numFmt numFmtId="17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name val="Calibri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414142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/>
      <right/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</cellStyleXfs>
  <cellXfs count="405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85" applyFont="1">
      <alignment/>
      <protection/>
    </xf>
    <xf numFmtId="0" fontId="3" fillId="0" borderId="0" xfId="85" applyFont="1" applyAlignment="1">
      <alignment wrapText="1"/>
      <protection/>
    </xf>
    <xf numFmtId="49" fontId="4" fillId="0" borderId="0" xfId="85" applyNumberFormat="1" applyFont="1" applyAlignment="1">
      <alignment horizontal="center"/>
      <protection/>
    </xf>
    <xf numFmtId="0" fontId="4" fillId="0" borderId="0" xfId="85" applyFont="1" applyAlignment="1">
      <alignment vertical="top" wrapText="1"/>
      <protection/>
    </xf>
    <xf numFmtId="0" fontId="4" fillId="0" borderId="0" xfId="85" applyFont="1" applyAlignment="1">
      <alignment wrapText="1"/>
      <protection/>
    </xf>
    <xf numFmtId="0" fontId="4" fillId="0" borderId="0" xfId="85" applyFont="1" applyAlignment="1">
      <alignment horizontal="center" wrapText="1"/>
      <protection/>
    </xf>
    <xf numFmtId="0" fontId="4" fillId="0" borderId="0" xfId="85" applyFont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3" fillId="7" borderId="18" xfId="0" applyFont="1" applyFill="1" applyBorder="1" applyAlignment="1">
      <alignment horizontal="center"/>
    </xf>
    <xf numFmtId="49" fontId="3" fillId="7" borderId="18" xfId="0" applyNumberFormat="1" applyFont="1" applyFill="1" applyBorder="1" applyAlignment="1">
      <alignment horizontal="center"/>
    </xf>
    <xf numFmtId="2" fontId="3" fillId="7" borderId="18" xfId="0" applyNumberFormat="1" applyFont="1" applyFill="1" applyBorder="1" applyAlignment="1">
      <alignment horizontal="center"/>
    </xf>
    <xf numFmtId="2" fontId="3" fillId="7" borderId="18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4" fillId="0" borderId="0" xfId="85" applyFont="1" applyAlignment="1">
      <alignment horizontal="left"/>
      <protection/>
    </xf>
    <xf numFmtId="0" fontId="4" fillId="0" borderId="0" xfId="85" applyFont="1" applyAlignment="1">
      <alignment horizontal="left" vertical="top"/>
      <protection/>
    </xf>
    <xf numFmtId="0" fontId="8" fillId="0" borderId="10" xfId="0" applyFont="1" applyBorder="1" applyAlignment="1">
      <alignment horizontal="center"/>
    </xf>
    <xf numFmtId="0" fontId="61" fillId="0" borderId="19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61" fillId="0" borderId="19" xfId="0" applyFont="1" applyBorder="1" applyAlignment="1">
      <alignment horizontal="left" wrapText="1"/>
    </xf>
    <xf numFmtId="0" fontId="61" fillId="0" borderId="20" xfId="0" applyFont="1" applyBorder="1" applyAlignment="1">
      <alignment horizontal="left" wrapText="1"/>
    </xf>
    <xf numFmtId="0" fontId="61" fillId="0" borderId="21" xfId="0" applyFont="1" applyBorder="1" applyAlignment="1">
      <alignment horizontal="left" wrapText="1"/>
    </xf>
    <xf numFmtId="0" fontId="6" fillId="7" borderId="18" xfId="0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2" fontId="7" fillId="0" borderId="18" xfId="0" applyNumberFormat="1" applyFont="1" applyBorder="1" applyAlignment="1">
      <alignment horizontal="center"/>
    </xf>
    <xf numFmtId="2" fontId="6" fillId="7" borderId="18" xfId="0" applyNumberFormat="1" applyFont="1" applyFill="1" applyBorder="1" applyAlignment="1">
      <alignment horizontal="center"/>
    </xf>
    <xf numFmtId="2" fontId="7" fillId="7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0" borderId="18" xfId="73" applyNumberFormat="1" applyFont="1" applyFill="1" applyBorder="1" applyAlignment="1" applyProtection="1">
      <alignment horizontal="left" vertical="center" wrapText="1"/>
      <protection hidden="1"/>
    </xf>
    <xf numFmtId="0" fontId="61" fillId="7" borderId="22" xfId="0" applyFont="1" applyFill="1" applyBorder="1" applyAlignment="1">
      <alignment horizontal="center" wrapText="1"/>
    </xf>
    <xf numFmtId="0" fontId="38" fillId="0" borderId="0" xfId="0" applyFont="1" applyAlignment="1">
      <alignment vertical="center"/>
    </xf>
    <xf numFmtId="2" fontId="39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textRotation="90" wrapText="1"/>
    </xf>
    <xf numFmtId="2" fontId="38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2" fontId="15" fillId="0" borderId="0" xfId="86" applyNumberFormat="1" applyFont="1">
      <alignment/>
      <protection/>
    </xf>
    <xf numFmtId="2" fontId="5" fillId="0" borderId="0" xfId="86" applyNumberFormat="1" applyFont="1">
      <alignment/>
      <protection/>
    </xf>
    <xf numFmtId="2" fontId="15" fillId="0" borderId="0" xfId="86" applyNumberFormat="1" applyFont="1" applyAlignment="1">
      <alignment/>
      <protection/>
    </xf>
    <xf numFmtId="2" fontId="15" fillId="0" borderId="0" xfId="86" applyNumberFormat="1" applyFont="1" applyAlignment="1">
      <alignment horizontal="left"/>
      <protection/>
    </xf>
    <xf numFmtId="0" fontId="9" fillId="0" borderId="0" xfId="0" applyFont="1" applyAlignment="1">
      <alignment vertical="center"/>
    </xf>
    <xf numFmtId="1" fontId="16" fillId="0" borderId="23" xfId="0" applyNumberFormat="1" applyFont="1" applyBorder="1" applyAlignment="1">
      <alignment horizontal="center" vertical="center" wrapText="1"/>
    </xf>
    <xf numFmtId="2" fontId="15" fillId="0" borderId="24" xfId="86" applyNumberFormat="1" applyFont="1" applyBorder="1" applyAlignment="1">
      <alignment horizontal="center" vertical="center" wrapText="1"/>
      <protection/>
    </xf>
    <xf numFmtId="4" fontId="16" fillId="0" borderId="25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/>
    </xf>
    <xf numFmtId="4" fontId="15" fillId="0" borderId="18" xfId="0" applyNumberFormat="1" applyFont="1" applyFill="1" applyBorder="1" applyAlignment="1">
      <alignment vertical="center"/>
    </xf>
    <xf numFmtId="4" fontId="15" fillId="0" borderId="18" xfId="0" applyNumberFormat="1" applyFont="1" applyBorder="1" applyAlignment="1" applyProtection="1">
      <alignment vertical="center"/>
      <protection/>
    </xf>
    <xf numFmtId="4" fontId="15" fillId="0" borderId="26" xfId="0" applyNumberFormat="1" applyFont="1" applyBorder="1" applyAlignment="1" applyProtection="1">
      <alignment vertical="center"/>
      <protection/>
    </xf>
    <xf numFmtId="4" fontId="15" fillId="0" borderId="25" xfId="0" applyNumberFormat="1" applyFont="1" applyBorder="1" applyAlignment="1" applyProtection="1">
      <alignment vertical="center"/>
      <protection/>
    </xf>
    <xf numFmtId="4" fontId="15" fillId="0" borderId="27" xfId="0" applyNumberFormat="1" applyFont="1" applyBorder="1" applyAlignment="1" applyProtection="1">
      <alignment vertical="center"/>
      <protection/>
    </xf>
    <xf numFmtId="0" fontId="62" fillId="0" borderId="0" xfId="0" applyFont="1" applyAlignment="1">
      <alignment vertical="center"/>
    </xf>
    <xf numFmtId="2" fontId="62" fillId="0" borderId="0" xfId="0" applyNumberFormat="1" applyFont="1" applyAlignment="1">
      <alignment vertical="center"/>
    </xf>
    <xf numFmtId="2" fontId="16" fillId="0" borderId="25" xfId="0" applyNumberFormat="1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 vertical="center" wrapText="1" inden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 vertical="top" wrapText="1" indent="1"/>
    </xf>
    <xf numFmtId="0" fontId="63" fillId="0" borderId="29" xfId="0" applyFont="1" applyBorder="1" applyAlignment="1">
      <alignment horizontal="left" vertical="top" wrapText="1" indent="1"/>
    </xf>
    <xf numFmtId="0" fontId="63" fillId="0" borderId="30" xfId="0" applyFont="1" applyBorder="1" applyAlignment="1">
      <alignment horizontal="center" vertical="center" wrapText="1"/>
    </xf>
    <xf numFmtId="0" fontId="63" fillId="0" borderId="0" xfId="0" applyFont="1" applyAlignment="1">
      <alignment horizontal="right" vertical="center" wrapText="1" indent="1"/>
    </xf>
    <xf numFmtId="0" fontId="63" fillId="0" borderId="0" xfId="0" applyFont="1" applyAlignment="1">
      <alignment horizontal="left" vertical="center" wrapText="1" inden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4" fontId="64" fillId="0" borderId="18" xfId="0" applyNumberFormat="1" applyFont="1" applyBorder="1" applyAlignment="1">
      <alignment horizontal="center" wrapText="1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3" fillId="0" borderId="0" xfId="0" applyNumberFormat="1" applyFont="1" applyAlignment="1">
      <alignment horizontal="left" vertical="center"/>
    </xf>
    <xf numFmtId="170" fontId="3" fillId="0" borderId="0" xfId="0" applyNumberFormat="1" applyFont="1" applyAlignment="1">
      <alignment horizontal="right" vertical="center"/>
    </xf>
    <xf numFmtId="171" fontId="3" fillId="0" borderId="0" xfId="0" applyNumberFormat="1" applyFont="1" applyAlignment="1">
      <alignment vertical="center"/>
    </xf>
    <xf numFmtId="0" fontId="6" fillId="7" borderId="31" xfId="0" applyFont="1" applyFill="1" applyBorder="1" applyAlignment="1">
      <alignment horizontal="center"/>
    </xf>
    <xf numFmtId="2" fontId="7" fillId="7" borderId="26" xfId="0" applyNumberFormat="1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49" fontId="3" fillId="7" borderId="37" xfId="0" applyNumberFormat="1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 wrapText="1"/>
    </xf>
    <xf numFmtId="0" fontId="3" fillId="7" borderId="37" xfId="0" applyFont="1" applyFill="1" applyBorder="1" applyAlignment="1">
      <alignment horizontal="center"/>
    </xf>
    <xf numFmtId="2" fontId="3" fillId="7" borderId="37" xfId="0" applyNumberFormat="1" applyFont="1" applyFill="1" applyBorder="1" applyAlignment="1">
      <alignment horizontal="center"/>
    </xf>
    <xf numFmtId="2" fontId="3" fillId="7" borderId="37" xfId="0" applyNumberFormat="1" applyFont="1" applyFill="1" applyBorder="1" applyAlignment="1">
      <alignment horizontal="center"/>
    </xf>
    <xf numFmtId="2" fontId="7" fillId="7" borderId="37" xfId="0" applyNumberFormat="1" applyFont="1" applyFill="1" applyBorder="1" applyAlignment="1">
      <alignment horizontal="center"/>
    </xf>
    <xf numFmtId="2" fontId="7" fillId="7" borderId="38" xfId="0" applyNumberFormat="1" applyFont="1" applyFill="1" applyBorder="1" applyAlignment="1">
      <alignment horizontal="center"/>
    </xf>
    <xf numFmtId="2" fontId="3" fillId="7" borderId="26" xfId="0" applyNumberFormat="1" applyFont="1" applyFill="1" applyBorder="1" applyAlignment="1">
      <alignment horizontal="center"/>
    </xf>
    <xf numFmtId="0" fontId="61" fillId="0" borderId="42" xfId="0" applyFont="1" applyBorder="1" applyAlignment="1">
      <alignment horizontal="left" wrapText="1"/>
    </xf>
    <xf numFmtId="0" fontId="61" fillId="0" borderId="42" xfId="0" applyFont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2" fontId="15" fillId="0" borderId="16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vertical="center"/>
      <protection/>
    </xf>
    <xf numFmtId="2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43" xfId="60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16" fillId="0" borderId="27" xfId="0" applyNumberFormat="1" applyFont="1" applyBorder="1" applyAlignment="1">
      <alignment vertical="center" wrapText="1"/>
    </xf>
    <xf numFmtId="2" fontId="15" fillId="0" borderId="4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65" fillId="0" borderId="0" xfId="0" applyNumberFormat="1" applyFont="1" applyBorder="1" applyAlignment="1">
      <alignment vertical="center"/>
    </xf>
    <xf numFmtId="2" fontId="43" fillId="0" borderId="0" xfId="0" applyNumberFormat="1" applyFont="1" applyBorder="1" applyAlignment="1">
      <alignment vertical="center"/>
    </xf>
    <xf numFmtId="0" fontId="59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61" fillId="0" borderId="18" xfId="0" applyFont="1" applyBorder="1" applyAlignment="1">
      <alignment horizontal="left" wrapText="1"/>
    </xf>
    <xf numFmtId="0" fontId="61" fillId="0" borderId="18" xfId="0" applyFont="1" applyBorder="1" applyAlignment="1">
      <alignment horizontal="center" wrapText="1"/>
    </xf>
    <xf numFmtId="0" fontId="61" fillId="0" borderId="0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left" vertical="center"/>
    </xf>
    <xf numFmtId="0" fontId="3" fillId="7" borderId="18" xfId="0" applyFont="1" applyFill="1" applyBorder="1" applyAlignment="1">
      <alignment horizontal="center" wrapText="1"/>
    </xf>
    <xf numFmtId="2" fontId="16" fillId="0" borderId="2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 vertic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65" fillId="0" borderId="0" xfId="0" applyNumberFormat="1" applyFont="1" applyFill="1" applyBorder="1" applyAlignment="1">
      <alignment vertical="center"/>
    </xf>
    <xf numFmtId="0" fontId="61" fillId="0" borderId="19" xfId="0" applyFont="1" applyFill="1" applyBorder="1" applyAlignment="1">
      <alignment horizont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vertical="center"/>
    </xf>
    <xf numFmtId="0" fontId="61" fillId="0" borderId="19" xfId="0" applyFont="1" applyFill="1" applyBorder="1" applyAlignment="1">
      <alignment horizontal="left" wrapText="1"/>
    </xf>
    <xf numFmtId="2" fontId="43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7" borderId="18" xfId="0" applyFont="1" applyFill="1" applyBorder="1" applyAlignment="1">
      <alignment horizontal="center"/>
    </xf>
    <xf numFmtId="2" fontId="3" fillId="7" borderId="18" xfId="0" applyNumberFormat="1" applyFont="1" applyFill="1" applyBorder="1" applyAlignment="1">
      <alignment horizontal="center"/>
    </xf>
    <xf numFmtId="2" fontId="3" fillId="7" borderId="18" xfId="0" applyNumberFormat="1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61" fillId="0" borderId="19" xfId="0" applyFont="1" applyBorder="1" applyAlignment="1">
      <alignment horizontal="left" wrapText="1"/>
    </xf>
    <xf numFmtId="0" fontId="61" fillId="0" borderId="20" xfId="0" applyFont="1" applyBorder="1" applyAlignment="1">
      <alignment horizontal="left" wrapText="1"/>
    </xf>
    <xf numFmtId="0" fontId="61" fillId="0" borderId="21" xfId="0" applyFont="1" applyBorder="1" applyAlignment="1">
      <alignment horizontal="left" wrapText="1"/>
    </xf>
    <xf numFmtId="0" fontId="62" fillId="0" borderId="0" xfId="0" applyFont="1" applyAlignment="1">
      <alignment horizontal="left" vertical="center"/>
    </xf>
    <xf numFmtId="2" fontId="7" fillId="7" borderId="18" xfId="0" applyNumberFormat="1" applyFont="1" applyFill="1" applyBorder="1" applyAlignment="1">
      <alignment horizontal="center"/>
    </xf>
    <xf numFmtId="0" fontId="61" fillId="7" borderId="22" xfId="0" applyFont="1" applyFill="1" applyBorder="1" applyAlignment="1">
      <alignment horizontal="center" wrapText="1"/>
    </xf>
    <xf numFmtId="2" fontId="38" fillId="0" borderId="0" xfId="0" applyNumberFormat="1" applyFont="1" applyBorder="1" applyAlignment="1">
      <alignment vertical="center"/>
    </xf>
    <xf numFmtId="2" fontId="7" fillId="7" borderId="26" xfId="0" applyNumberFormat="1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49" fontId="3" fillId="7" borderId="37" xfId="0" applyNumberFormat="1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 wrapText="1"/>
    </xf>
    <xf numFmtId="0" fontId="3" fillId="7" borderId="37" xfId="0" applyFont="1" applyFill="1" applyBorder="1" applyAlignment="1">
      <alignment horizontal="center"/>
    </xf>
    <xf numFmtId="2" fontId="3" fillId="7" borderId="37" xfId="0" applyNumberFormat="1" applyFont="1" applyFill="1" applyBorder="1" applyAlignment="1">
      <alignment horizontal="center"/>
    </xf>
    <xf numFmtId="2" fontId="3" fillId="7" borderId="37" xfId="0" applyNumberFormat="1" applyFont="1" applyFill="1" applyBorder="1" applyAlignment="1">
      <alignment horizontal="center"/>
    </xf>
    <xf numFmtId="2" fontId="7" fillId="7" borderId="37" xfId="0" applyNumberFormat="1" applyFont="1" applyFill="1" applyBorder="1" applyAlignment="1">
      <alignment horizontal="center"/>
    </xf>
    <xf numFmtId="2" fontId="7" fillId="7" borderId="38" xfId="0" applyNumberFormat="1" applyFont="1" applyFill="1" applyBorder="1" applyAlignment="1">
      <alignment horizontal="center"/>
    </xf>
    <xf numFmtId="0" fontId="61" fillId="0" borderId="42" xfId="0" applyFont="1" applyBorder="1" applyAlignment="1">
      <alignment horizontal="left" wrapText="1"/>
    </xf>
    <xf numFmtId="0" fontId="61" fillId="0" borderId="42" xfId="0" applyFont="1" applyBorder="1" applyAlignment="1">
      <alignment horizontal="center" wrapText="1"/>
    </xf>
    <xf numFmtId="0" fontId="3" fillId="0" borderId="28" xfId="68" applyFont="1" applyFill="1" applyBorder="1" applyAlignment="1">
      <alignment horizontal="center" vertical="center" wrapText="1"/>
      <protection/>
    </xf>
    <xf numFmtId="2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2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/>
    </xf>
    <xf numFmtId="2" fontId="4" fillId="0" borderId="33" xfId="0" applyNumberFormat="1" applyFont="1" applyBorder="1" applyAlignment="1">
      <alignment horizontal="center"/>
    </xf>
    <xf numFmtId="0" fontId="3" fillId="0" borderId="25" xfId="73" applyNumberFormat="1" applyFont="1" applyFill="1" applyBorder="1" applyAlignment="1" applyProtection="1">
      <alignment horizontal="center" vertical="center"/>
      <protection hidden="1"/>
    </xf>
    <xf numFmtId="2" fontId="15" fillId="0" borderId="48" xfId="86" applyNumberFormat="1" applyFont="1" applyBorder="1" applyAlignment="1">
      <alignment horizontal="center" vertical="center" wrapText="1"/>
      <protection/>
    </xf>
    <xf numFmtId="1" fontId="16" fillId="0" borderId="31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49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4" fontId="5" fillId="0" borderId="50" xfId="86" applyNumberFormat="1" applyFont="1" applyBorder="1" applyAlignment="1">
      <alignment vertical="center" wrapText="1"/>
      <protection/>
    </xf>
    <xf numFmtId="2" fontId="4" fillId="0" borderId="51" xfId="0" applyNumberFormat="1" applyFont="1" applyBorder="1" applyAlignment="1">
      <alignment/>
    </xf>
    <xf numFmtId="2" fontId="4" fillId="0" borderId="52" xfId="0" applyNumberFormat="1" applyFont="1" applyBorder="1" applyAlignment="1">
      <alignment/>
    </xf>
    <xf numFmtId="0" fontId="3" fillId="7" borderId="37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left" wrapText="1" readingOrder="1"/>
    </xf>
    <xf numFmtId="49" fontId="3" fillId="0" borderId="18" xfId="0" applyNumberFormat="1" applyFont="1" applyBorder="1" applyAlignment="1">
      <alignment horizontal="left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0" fillId="0" borderId="0" xfId="85" applyFont="1" applyFill="1" applyAlignment="1">
      <alignment horizontal="center" wrapText="1"/>
      <protection/>
    </xf>
    <xf numFmtId="0" fontId="20" fillId="0" borderId="0" xfId="85" applyFont="1" applyFill="1" applyAlignment="1">
      <alignment wrapText="1"/>
      <protection/>
    </xf>
    <xf numFmtId="0" fontId="61" fillId="0" borderId="28" xfId="0" applyFont="1" applyBorder="1" applyAlignment="1">
      <alignment horizontal="left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2" fontId="15" fillId="0" borderId="53" xfId="86" applyNumberFormat="1" applyFont="1" applyBorder="1" applyAlignment="1">
      <alignment horizontal="center" vertical="center" wrapText="1"/>
      <protection/>
    </xf>
    <xf numFmtId="4" fontId="16" fillId="0" borderId="54" xfId="0" applyNumberFormat="1" applyFont="1" applyBorder="1" applyAlignment="1">
      <alignment vertical="center" wrapText="1"/>
    </xf>
    <xf numFmtId="4" fontId="16" fillId="0" borderId="55" xfId="0" applyNumberFormat="1" applyFont="1" applyBorder="1" applyAlignment="1">
      <alignment vertical="center" wrapText="1"/>
    </xf>
    <xf numFmtId="0" fontId="3" fillId="0" borderId="25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 wrapText="1"/>
    </xf>
    <xf numFmtId="0" fontId="3" fillId="0" borderId="0" xfId="68" applyFont="1" applyFill="1" applyBorder="1" applyAlignment="1">
      <alignment horizontal="left" vertical="center" wrapText="1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3" fillId="0" borderId="0" xfId="73" applyNumberFormat="1" applyFont="1" applyFill="1" applyBorder="1" applyAlignment="1" applyProtection="1">
      <alignment horizontal="left" vertical="center" wrapText="1"/>
      <protection hidden="1"/>
    </xf>
    <xf numFmtId="0" fontId="3" fillId="0" borderId="0" xfId="73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" fontId="5" fillId="0" borderId="16" xfId="86" applyNumberFormat="1" applyFont="1" applyBorder="1" applyAlignment="1">
      <alignment vertical="center" wrapText="1"/>
      <protection/>
    </xf>
    <xf numFmtId="0" fontId="3" fillId="0" borderId="18" xfId="68" applyFont="1" applyFill="1" applyBorder="1" applyAlignment="1">
      <alignment horizontal="left" vertical="center" wrapText="1"/>
      <protection/>
    </xf>
    <xf numFmtId="0" fontId="6" fillId="7" borderId="23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 wrapText="1"/>
    </xf>
    <xf numFmtId="2" fontId="6" fillId="7" borderId="28" xfId="0" applyNumberFormat="1" applyFont="1" applyFill="1" applyBorder="1" applyAlignment="1">
      <alignment horizontal="center"/>
    </xf>
    <xf numFmtId="2" fontId="7" fillId="7" borderId="28" xfId="0" applyNumberFormat="1" applyFont="1" applyFill="1" applyBorder="1" applyAlignment="1">
      <alignment horizontal="center"/>
    </xf>
    <xf numFmtId="2" fontId="7" fillId="7" borderId="45" xfId="0" applyNumberFormat="1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61" fillId="7" borderId="18" xfId="0" applyFont="1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2" fontId="15" fillId="0" borderId="18" xfId="86" applyNumberFormat="1" applyFont="1" applyFill="1" applyBorder="1" applyAlignment="1">
      <alignment horizontal="center" vertical="center" wrapText="1"/>
      <protection/>
    </xf>
    <xf numFmtId="2" fontId="16" fillId="0" borderId="18" xfId="0" applyNumberFormat="1" applyFont="1" applyFill="1" applyBorder="1" applyAlignment="1">
      <alignment horizontal="left" vertical="center" wrapText="1"/>
    </xf>
    <xf numFmtId="2" fontId="15" fillId="0" borderId="48" xfId="86" applyNumberFormat="1" applyFont="1" applyFill="1" applyBorder="1" applyAlignment="1">
      <alignment horizontal="center" vertical="center" wrapText="1"/>
      <protection/>
    </xf>
    <xf numFmtId="49" fontId="4" fillId="0" borderId="0" xfId="85" applyNumberFormat="1" applyFont="1" applyFill="1" applyAlignment="1">
      <alignment horizontal="center"/>
      <protection/>
    </xf>
    <xf numFmtId="0" fontId="3" fillId="0" borderId="56" xfId="0" applyFont="1" applyBorder="1" applyAlignment="1">
      <alignment horizontal="center"/>
    </xf>
    <xf numFmtId="0" fontId="61" fillId="0" borderId="25" xfId="0" applyFont="1" applyBorder="1" applyAlignment="1">
      <alignment horizontal="left" wrapText="1"/>
    </xf>
    <xf numFmtId="0" fontId="4" fillId="0" borderId="0" xfId="85" applyFont="1" applyAlignment="1">
      <alignment horizontal="left"/>
      <protection/>
    </xf>
    <xf numFmtId="0" fontId="4" fillId="0" borderId="0" xfId="85" applyFont="1" applyAlignment="1">
      <alignment horizontal="center" wrapText="1"/>
      <protection/>
    </xf>
    <xf numFmtId="4" fontId="4" fillId="0" borderId="0" xfId="85" applyNumberFormat="1" applyFont="1" applyAlignment="1">
      <alignment horizontal="center" wrapText="1"/>
      <protection/>
    </xf>
    <xf numFmtId="0" fontId="4" fillId="0" borderId="0" xfId="85" applyFont="1" applyFill="1" applyAlignment="1">
      <alignment horizontal="center" wrapText="1"/>
      <protection/>
    </xf>
    <xf numFmtId="0" fontId="4" fillId="0" borderId="0" xfId="85" applyFont="1" applyAlignment="1">
      <alignment horizontal="right" wrapText="1"/>
      <protection/>
    </xf>
    <xf numFmtId="0" fontId="4" fillId="0" borderId="0" xfId="85" applyFont="1" applyAlignment="1">
      <alignment horizontal="center"/>
      <protection/>
    </xf>
    <xf numFmtId="0" fontId="3" fillId="0" borderId="0" xfId="85" applyFont="1" applyAlignment="1">
      <alignment horizontal="center" wrapText="1"/>
      <protection/>
    </xf>
    <xf numFmtId="0" fontId="4" fillId="0" borderId="0" xfId="85" applyFont="1" applyAlignment="1">
      <alignment horizontal="left" vertical="top"/>
      <protection/>
    </xf>
    <xf numFmtId="0" fontId="20" fillId="0" borderId="0" xfId="85" applyFont="1" applyFill="1" applyAlignment="1">
      <alignment horizontal="center" wrapText="1"/>
      <protection/>
    </xf>
    <xf numFmtId="0" fontId="4" fillId="0" borderId="57" xfId="85" applyFont="1" applyBorder="1" applyAlignment="1">
      <alignment horizontal="right"/>
      <protection/>
    </xf>
    <xf numFmtId="0" fontId="4" fillId="0" borderId="57" xfId="85" applyFont="1" applyBorder="1" applyAlignment="1">
      <alignment horizontal="left"/>
      <protection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60" applyFont="1" applyFill="1" applyBorder="1" applyAlignment="1">
      <alignment horizontal="right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2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4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5" fillId="0" borderId="0" xfId="85" applyFont="1" applyFill="1" applyAlignment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85" applyFont="1" applyBorder="1" applyAlignment="1">
      <alignment horizontal="right"/>
      <protection/>
    </xf>
    <xf numFmtId="0" fontId="4" fillId="0" borderId="0" xfId="85" applyFont="1" applyBorder="1" applyAlignment="1">
      <alignment horizontal="left"/>
      <protection/>
    </xf>
    <xf numFmtId="0" fontId="4" fillId="0" borderId="5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60" xfId="0" applyNumberFormat="1" applyFont="1" applyBorder="1" applyAlignment="1">
      <alignment horizontal="right"/>
    </xf>
    <xf numFmtId="2" fontId="4" fillId="0" borderId="61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0" borderId="53" xfId="0" applyNumberFormat="1" applyFont="1" applyBorder="1" applyAlignment="1">
      <alignment horizontal="right"/>
    </xf>
    <xf numFmtId="0" fontId="15" fillId="0" borderId="0" xfId="74" applyFont="1" applyFill="1" applyBorder="1" applyAlignment="1">
      <alignment horizontal="left" vertical="center"/>
      <protection/>
    </xf>
    <xf numFmtId="2" fontId="15" fillId="0" borderId="10" xfId="0" applyNumberFormat="1" applyFont="1" applyFill="1" applyBorder="1" applyAlignment="1">
      <alignment horizontal="center" vertical="center" textRotation="90"/>
    </xf>
    <xf numFmtId="2" fontId="15" fillId="0" borderId="16" xfId="0" applyNumberFormat="1" applyFont="1" applyFill="1" applyBorder="1" applyAlignment="1">
      <alignment horizontal="center" vertical="center" textRotation="90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0" fontId="18" fillId="7" borderId="62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center" vertical="center"/>
    </xf>
    <xf numFmtId="0" fontId="18" fillId="7" borderId="64" xfId="0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4" fillId="0" borderId="46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2" fontId="4" fillId="0" borderId="65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 horizontal="right" vertical="center"/>
    </xf>
    <xf numFmtId="170" fontId="3" fillId="0" borderId="43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 wrapText="1"/>
    </xf>
    <xf numFmtId="0" fontId="9" fillId="0" borderId="66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/>
    </xf>
    <xf numFmtId="170" fontId="3" fillId="0" borderId="59" xfId="0" applyNumberFormat="1" applyFont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7" borderId="66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171" fontId="3" fillId="34" borderId="0" xfId="0" applyNumberFormat="1" applyFont="1" applyFill="1" applyAlignment="1">
      <alignment horizontal="left" vertical="center"/>
    </xf>
    <xf numFmtId="170" fontId="3" fillId="0" borderId="0" xfId="0" applyNumberFormat="1" applyFont="1" applyAlignment="1">
      <alignment horizontal="right"/>
    </xf>
    <xf numFmtId="170" fontId="3" fillId="0" borderId="43" xfId="0" applyNumberFormat="1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2" fillId="0" borderId="24" xfId="0" applyFont="1" applyBorder="1" applyAlignment="1">
      <alignment horizontal="left" wrapText="1"/>
    </xf>
    <xf numFmtId="0" fontId="62" fillId="0" borderId="66" xfId="0" applyFont="1" applyBorder="1" applyAlignment="1">
      <alignment horizontal="left" wrapText="1"/>
    </xf>
    <xf numFmtId="0" fontId="62" fillId="0" borderId="22" xfId="0" applyFont="1" applyBorder="1" applyAlignment="1">
      <alignment horizontal="left" wrapText="1"/>
    </xf>
    <xf numFmtId="0" fontId="9" fillId="0" borderId="24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4" fillId="0" borderId="0" xfId="85" applyFont="1" applyAlignment="1">
      <alignment horizontal="left" wrapText="1"/>
      <protection/>
    </xf>
    <xf numFmtId="0" fontId="0" fillId="0" borderId="0" xfId="0" applyAlignment="1">
      <alignment wrapText="1"/>
    </xf>
    <xf numFmtId="2" fontId="4" fillId="0" borderId="34" xfId="0" applyNumberFormat="1" applyFont="1" applyBorder="1" applyAlignment="1">
      <alignment horizontal="right"/>
    </xf>
    <xf numFmtId="2" fontId="4" fillId="0" borderId="47" xfId="0" applyNumberFormat="1" applyFont="1" applyBorder="1" applyAlignment="1">
      <alignment horizontal="right"/>
    </xf>
    <xf numFmtId="0" fontId="20" fillId="7" borderId="58" xfId="85" applyFont="1" applyFill="1" applyBorder="1" applyAlignment="1">
      <alignment horizontal="center" wrapText="1"/>
      <protection/>
    </xf>
    <xf numFmtId="0" fontId="20" fillId="7" borderId="11" xfId="85" applyFont="1" applyFill="1" applyBorder="1" applyAlignment="1">
      <alignment horizontal="center" wrapText="1"/>
      <protection/>
    </xf>
    <xf numFmtId="0" fontId="20" fillId="7" borderId="12" xfId="85" applyFont="1" applyFill="1" applyBorder="1" applyAlignment="1">
      <alignment horizontal="center" wrapText="1"/>
      <protection/>
    </xf>
    <xf numFmtId="0" fontId="3" fillId="0" borderId="54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7" borderId="23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 vertical="center" wrapText="1"/>
    </xf>
    <xf numFmtId="0" fontId="61" fillId="7" borderId="19" xfId="0" applyFont="1" applyFill="1" applyBorder="1" applyAlignment="1">
      <alignment horizontal="center" wrapText="1"/>
    </xf>
    <xf numFmtId="2" fontId="3" fillId="7" borderId="28" xfId="0" applyNumberFormat="1" applyFont="1" applyFill="1" applyBorder="1" applyAlignment="1">
      <alignment horizontal="center"/>
    </xf>
    <xf numFmtId="2" fontId="3" fillId="7" borderId="28" xfId="0" applyNumberFormat="1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49" fontId="3" fillId="7" borderId="34" xfId="0" applyNumberFormat="1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 wrapText="1"/>
    </xf>
    <xf numFmtId="0" fontId="3" fillId="7" borderId="34" xfId="0" applyFont="1" applyFill="1" applyBorder="1" applyAlignment="1">
      <alignment horizontal="center"/>
    </xf>
    <xf numFmtId="2" fontId="3" fillId="7" borderId="34" xfId="0" applyNumberFormat="1" applyFont="1" applyFill="1" applyBorder="1" applyAlignment="1">
      <alignment horizontal="center"/>
    </xf>
    <xf numFmtId="2" fontId="3" fillId="7" borderId="34" xfId="0" applyNumberFormat="1" applyFont="1" applyFill="1" applyBorder="1" applyAlignment="1">
      <alignment horizontal="center"/>
    </xf>
    <xf numFmtId="2" fontId="7" fillId="7" borderId="34" xfId="0" applyNumberFormat="1" applyFont="1" applyFill="1" applyBorder="1" applyAlignment="1">
      <alignment horizontal="center"/>
    </xf>
    <xf numFmtId="2" fontId="7" fillId="7" borderId="35" xfId="0" applyNumberFormat="1" applyFont="1" applyFill="1" applyBorder="1" applyAlignment="1">
      <alignment horizontal="center"/>
    </xf>
    <xf numFmtId="0" fontId="3" fillId="7" borderId="62" xfId="0" applyFont="1" applyFill="1" applyBorder="1" applyAlignment="1">
      <alignment horizontal="center"/>
    </xf>
    <xf numFmtId="49" fontId="3" fillId="7" borderId="32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 horizontal="left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cel Built-in Normal 1" xfId="49"/>
    <cellStyle name="Excel Built-in Normal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18" xfId="61"/>
    <cellStyle name="Normal 2" xfId="62"/>
    <cellStyle name="Normal 2 2" xfId="63"/>
    <cellStyle name="Normal 2 2 2" xfId="64"/>
    <cellStyle name="Normal 2 3" xfId="65"/>
    <cellStyle name="Normal 2_Tame_Skudrina" xfId="66"/>
    <cellStyle name="Normal 3" xfId="67"/>
    <cellStyle name="Normal 4" xfId="68"/>
    <cellStyle name="Normal 4 2" xfId="69"/>
    <cellStyle name="Normal 6" xfId="70"/>
    <cellStyle name="Normal 6 2 2" xfId="71"/>
    <cellStyle name="Normal 6 2 2 2" xfId="72"/>
    <cellStyle name="Normal_1_V39 2.600 - 6.440 km" xfId="73"/>
    <cellStyle name="Normal_TameTuristu5-2011-08-06" xfId="74"/>
    <cellStyle name="Note" xfId="75"/>
    <cellStyle name="Output" xfId="76"/>
    <cellStyle name="Parasts 2" xfId="77"/>
    <cellStyle name="Percent" xfId="78"/>
    <cellStyle name="Stils 1" xfId="79"/>
    <cellStyle name="Style 1" xfId="80"/>
    <cellStyle name="Title" xfId="81"/>
    <cellStyle name="Total" xfId="82"/>
    <cellStyle name="Warning Text" xfId="83"/>
    <cellStyle name="Обычный 2" xfId="84"/>
    <cellStyle name="Обычный_33. OZOLNIEKU NOVADA DOME_OZO SKOLA_TELPU, GAITENU, KAPNU TELPU REMONTS_TAME_VADIMS_2011_02_25_melnraksts" xfId="85"/>
    <cellStyle name="Обычный_E-Daugava Maras dikis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781550" y="1068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4781550" y="1068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4781550" y="1068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4781550" y="1068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1466850" y="1068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1466850" y="1068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38125"/>
    <xdr:sp fLocksText="0">
      <xdr:nvSpPr>
        <xdr:cNvPr id="7" name="Text Box 4"/>
        <xdr:cNvSpPr txBox="1">
          <a:spLocks noChangeArrowheads="1"/>
        </xdr:cNvSpPr>
      </xdr:nvSpPr>
      <xdr:spPr>
        <a:xfrm>
          <a:off x="1466850" y="1068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1466850" y="1068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1466850" y="1068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733425</xdr:colOff>
      <xdr:row>34</xdr:row>
      <xdr:rowOff>47625</xdr:rowOff>
    </xdr:from>
    <xdr:ext cx="76200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200275" y="10925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514350</xdr:colOff>
      <xdr:row>33</xdr:row>
      <xdr:rowOff>0</xdr:rowOff>
    </xdr:from>
    <xdr:ext cx="76200" cy="238125"/>
    <xdr:sp fLocksText="0">
      <xdr:nvSpPr>
        <xdr:cNvPr id="11" name="Text Box 4"/>
        <xdr:cNvSpPr txBox="1">
          <a:spLocks noChangeArrowheads="1"/>
        </xdr:cNvSpPr>
      </xdr:nvSpPr>
      <xdr:spPr>
        <a:xfrm>
          <a:off x="5295900" y="1068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76200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11134725" y="1068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76200" cy="238125"/>
    <xdr:sp fLocksText="0">
      <xdr:nvSpPr>
        <xdr:cNvPr id="13" name="Text Box 3"/>
        <xdr:cNvSpPr txBox="1">
          <a:spLocks noChangeArrowheads="1"/>
        </xdr:cNvSpPr>
      </xdr:nvSpPr>
      <xdr:spPr>
        <a:xfrm>
          <a:off x="11134725" y="1068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514350</xdr:colOff>
      <xdr:row>33</xdr:row>
      <xdr:rowOff>0</xdr:rowOff>
    </xdr:from>
    <xdr:ext cx="76200" cy="238125"/>
    <xdr:sp fLocksText="0">
      <xdr:nvSpPr>
        <xdr:cNvPr id="14" name="Text Box 4"/>
        <xdr:cNvSpPr txBox="1">
          <a:spLocks noChangeArrowheads="1"/>
        </xdr:cNvSpPr>
      </xdr:nvSpPr>
      <xdr:spPr>
        <a:xfrm>
          <a:off x="12515850" y="1068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514350</xdr:colOff>
      <xdr:row>31</xdr:row>
      <xdr:rowOff>0</xdr:rowOff>
    </xdr:from>
    <xdr:ext cx="76200" cy="238125"/>
    <xdr:sp fLocksText="0">
      <xdr:nvSpPr>
        <xdr:cNvPr id="15" name="Text Box 5"/>
        <xdr:cNvSpPr txBox="1">
          <a:spLocks noChangeArrowheads="1"/>
        </xdr:cNvSpPr>
      </xdr:nvSpPr>
      <xdr:spPr>
        <a:xfrm>
          <a:off x="13677900" y="10306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25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7815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47815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47815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47815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1466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1466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38125"/>
    <xdr:sp fLocksText="0">
      <xdr:nvSpPr>
        <xdr:cNvPr id="7" name="Text Box 4"/>
        <xdr:cNvSpPr txBox="1">
          <a:spLocks noChangeArrowheads="1"/>
        </xdr:cNvSpPr>
      </xdr:nvSpPr>
      <xdr:spPr>
        <a:xfrm>
          <a:off x="1466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1466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1466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733425</xdr:colOff>
      <xdr:row>26</xdr:row>
      <xdr:rowOff>47625</xdr:rowOff>
    </xdr:from>
    <xdr:ext cx="76200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200275" y="693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514350</xdr:colOff>
      <xdr:row>25</xdr:row>
      <xdr:rowOff>0</xdr:rowOff>
    </xdr:from>
    <xdr:ext cx="76200" cy="238125"/>
    <xdr:sp fLocksText="0">
      <xdr:nvSpPr>
        <xdr:cNvPr id="11" name="Text Box 4"/>
        <xdr:cNvSpPr txBox="1">
          <a:spLocks noChangeArrowheads="1"/>
        </xdr:cNvSpPr>
      </xdr:nvSpPr>
      <xdr:spPr>
        <a:xfrm>
          <a:off x="529590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11134725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38125"/>
    <xdr:sp fLocksText="0">
      <xdr:nvSpPr>
        <xdr:cNvPr id="13" name="Text Box 3"/>
        <xdr:cNvSpPr txBox="1">
          <a:spLocks noChangeArrowheads="1"/>
        </xdr:cNvSpPr>
      </xdr:nvSpPr>
      <xdr:spPr>
        <a:xfrm>
          <a:off x="11134725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514350</xdr:colOff>
      <xdr:row>25</xdr:row>
      <xdr:rowOff>0</xdr:rowOff>
    </xdr:from>
    <xdr:ext cx="76200" cy="238125"/>
    <xdr:sp fLocksText="0">
      <xdr:nvSpPr>
        <xdr:cNvPr id="14" name="Text Box 4"/>
        <xdr:cNvSpPr txBox="1">
          <a:spLocks noChangeArrowheads="1"/>
        </xdr:cNvSpPr>
      </xdr:nvSpPr>
      <xdr:spPr>
        <a:xfrm>
          <a:off x="12515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514350</xdr:colOff>
      <xdr:row>23</xdr:row>
      <xdr:rowOff>0</xdr:rowOff>
    </xdr:from>
    <xdr:ext cx="76200" cy="238125"/>
    <xdr:sp fLocksText="0">
      <xdr:nvSpPr>
        <xdr:cNvPr id="15" name="Text Box 5"/>
        <xdr:cNvSpPr txBox="1">
          <a:spLocks noChangeArrowheads="1"/>
        </xdr:cNvSpPr>
      </xdr:nvSpPr>
      <xdr:spPr>
        <a:xfrm>
          <a:off x="13677900" y="6315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ete.varpina\Desktop\Iepirkumi%202020\teritorijas%20labiek&#257;rto&#353;ana\pied&#257;v&#257;jumi\V.Service_Finan&#353;u%20piedavajuma%20forma_L&#299;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_asfalts 001"/>
      <sheetName val="I asfalts_002"/>
      <sheetName val="I_asfalts_003"/>
      <sheetName val="I asfalts_004"/>
      <sheetName val="I_asfalts_ 005"/>
      <sheetName val="I_asfalts_ 006"/>
      <sheetName val="I_asfalts_007"/>
      <sheetName val="I_asfalts_008"/>
      <sheetName val="I_asfalts_009"/>
      <sheetName val="I_asfalts_010"/>
      <sheetName val="I_asfalts_011"/>
      <sheetName val="I_asfalts_kopsavilkums"/>
      <sheetName val="I_asfalts_koptāme "/>
      <sheetName val="II_bruģis"/>
      <sheetName val="II_bruģis_2"/>
      <sheetName val="II_bruģis_3"/>
      <sheetName val="II_bruģis_4"/>
      <sheetName val="II_bruģis_5"/>
      <sheetName val="II_bruģis_6"/>
      <sheetName val="II_bruģis_7"/>
      <sheetName val="II_bruģis_kopsavilkums "/>
      <sheetName val="II_bruģis_koptā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showGridLines="0" zoomScale="120" zoomScaleNormal="120" zoomScalePageLayoutView="0" workbookViewId="0" topLeftCell="A6">
      <selection activeCell="M10" sqref="M10"/>
    </sheetView>
  </sheetViews>
  <sheetFormatPr defaultColWidth="9.140625" defaultRowHeight="15"/>
  <cols>
    <col min="1" max="1" width="5.7109375" style="2" customWidth="1"/>
    <col min="2" max="2" width="6.57421875" style="1" customWidth="1"/>
    <col min="3" max="3" width="61.140625" style="1" customWidth="1"/>
    <col min="4" max="4" width="12.140625" style="1" customWidth="1"/>
    <col min="5" max="5" width="13.421875" style="1" customWidth="1"/>
    <col min="6" max="7" width="9.140625" style="1" customWidth="1"/>
    <col min="8" max="13" width="9.140625" style="2" customWidth="1"/>
    <col min="14" max="14" width="11.8515625" style="2" customWidth="1"/>
    <col min="15" max="15" width="12.00390625" style="2" customWidth="1"/>
    <col min="16" max="16" width="15.8515625" style="2" customWidth="1"/>
    <col min="17" max="17" width="9.7109375" style="2" bestFit="1" customWidth="1"/>
    <col min="18" max="16384" width="9.140625" style="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s="192" customFormat="1" ht="26.25" customHeight="1">
      <c r="A2" s="254"/>
      <c r="B2" s="298" t="s">
        <v>103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52</v>
      </c>
      <c r="D3" s="294"/>
      <c r="E3" s="294"/>
      <c r="F3" s="294"/>
      <c r="G3" s="294"/>
      <c r="H3" s="5"/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38.25" customHeight="1">
      <c r="A9" s="290" t="s">
        <v>85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P20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30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12"/>
      <c r="S11" s="312"/>
      <c r="T11" s="312"/>
      <c r="U11" s="312"/>
      <c r="V11" s="312"/>
      <c r="W11" s="312"/>
      <c r="X11" s="177"/>
      <c r="Y11" s="177"/>
      <c r="Z11" s="177"/>
      <c r="AA11" s="177"/>
      <c r="AB11" s="177"/>
      <c r="AC11" s="169"/>
      <c r="AD11" s="169"/>
    </row>
    <row r="12" spans="1:30" ht="15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71"/>
      <c r="S12" s="178"/>
      <c r="T12" s="171"/>
      <c r="U12" s="313"/>
      <c r="V12" s="171"/>
      <c r="W12" s="171"/>
      <c r="X12" s="171"/>
      <c r="Y12" s="171"/>
      <c r="Z12" s="313"/>
      <c r="AA12" s="171"/>
      <c r="AB12" s="171"/>
      <c r="AC12" s="169"/>
      <c r="AD12" s="169"/>
    </row>
    <row r="13" spans="1:30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71"/>
      <c r="S13" s="171"/>
      <c r="T13" s="171"/>
      <c r="U13" s="313"/>
      <c r="V13" s="171"/>
      <c r="W13" s="171"/>
      <c r="X13" s="171"/>
      <c r="Y13" s="171"/>
      <c r="Z13" s="313"/>
      <c r="AA13" s="171"/>
      <c r="AB13" s="171"/>
      <c r="AC13" s="169"/>
      <c r="AD13" s="169"/>
    </row>
    <row r="14" spans="1:30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71"/>
      <c r="S14" s="171"/>
      <c r="T14" s="171"/>
      <c r="U14" s="313"/>
      <c r="V14" s="171"/>
      <c r="W14" s="171"/>
      <c r="X14" s="171"/>
      <c r="Y14" s="171"/>
      <c r="Z14" s="313"/>
      <c r="AA14" s="171"/>
      <c r="AB14" s="171"/>
      <c r="AC14" s="169"/>
      <c r="AD14" s="169"/>
    </row>
    <row r="15" spans="1:30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69"/>
      <c r="AD15" s="169"/>
    </row>
    <row r="16" spans="1:30" ht="16.5" customHeight="1">
      <c r="A16" s="111"/>
      <c r="B16" s="112"/>
      <c r="C16" s="113" t="s">
        <v>33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4"/>
      <c r="R16" s="169"/>
      <c r="S16" s="169"/>
      <c r="T16" s="169"/>
      <c r="U16" s="180"/>
      <c r="V16" s="180"/>
      <c r="W16" s="181"/>
      <c r="X16" s="169"/>
      <c r="Y16" s="169"/>
      <c r="Z16" s="169"/>
      <c r="AA16" s="169"/>
      <c r="AB16" s="169"/>
      <c r="AC16" s="181"/>
      <c r="AD16" s="169"/>
    </row>
    <row r="17" spans="1:30" ht="16.5" customHeight="1">
      <c r="A17" s="115">
        <v>1</v>
      </c>
      <c r="B17" s="30"/>
      <c r="C17" s="32" t="s">
        <v>34</v>
      </c>
      <c r="D17" s="31" t="s">
        <v>35</v>
      </c>
      <c r="E17" s="51">
        <v>12</v>
      </c>
      <c r="F17" s="47"/>
      <c r="G17" s="47"/>
      <c r="H17" s="47">
        <f>ROUND((F17*G17),2)</f>
        <v>0</v>
      </c>
      <c r="I17" s="47"/>
      <c r="J17" s="47"/>
      <c r="K17" s="47">
        <f>SUM(H17:J17)</f>
        <v>0</v>
      </c>
      <c r="L17" s="47">
        <f>ROUND((E17*F17),2)</f>
        <v>0</v>
      </c>
      <c r="M17" s="47">
        <f>ROUND((E17*H17),2)</f>
        <v>0</v>
      </c>
      <c r="N17" s="47">
        <f>ROUND((E17*I17),2)</f>
        <v>0</v>
      </c>
      <c r="O17" s="47">
        <f>ROUND((E17*J17),2)</f>
        <v>0</v>
      </c>
      <c r="P17" s="103">
        <f>SUM(M17:O17)</f>
        <v>0</v>
      </c>
      <c r="R17" s="169"/>
      <c r="S17" s="169"/>
      <c r="T17" s="169"/>
      <c r="U17" s="180"/>
      <c r="V17" s="180"/>
      <c r="W17" s="181"/>
      <c r="X17" s="169"/>
      <c r="Y17" s="169"/>
      <c r="Z17" s="169"/>
      <c r="AA17" s="169"/>
      <c r="AB17" s="169"/>
      <c r="AC17" s="181"/>
      <c r="AD17" s="169"/>
    </row>
    <row r="18" spans="1:30" ht="16.5" customHeight="1">
      <c r="A18" s="115">
        <v>2</v>
      </c>
      <c r="B18" s="30"/>
      <c r="C18" s="32" t="s">
        <v>157</v>
      </c>
      <c r="D18" s="31" t="s">
        <v>36</v>
      </c>
      <c r="E18" s="51">
        <v>1</v>
      </c>
      <c r="F18" s="47"/>
      <c r="G18" s="47"/>
      <c r="H18" s="47">
        <f>ROUND((F18*G18),2)</f>
        <v>0</v>
      </c>
      <c r="I18" s="47"/>
      <c r="J18" s="47"/>
      <c r="K18" s="47">
        <f>SUM(H18:J18)</f>
        <v>0</v>
      </c>
      <c r="L18" s="47">
        <f>ROUND((E18*F18),2)</f>
        <v>0</v>
      </c>
      <c r="M18" s="47">
        <f>ROUND((E18*H18),2)</f>
        <v>0</v>
      </c>
      <c r="N18" s="47">
        <f>ROUND((E18*I18),2)</f>
        <v>0</v>
      </c>
      <c r="O18" s="47">
        <f>ROUND((E18*J18),2)</f>
        <v>0</v>
      </c>
      <c r="P18" s="103">
        <f>SUM(M18:O18)</f>
        <v>0</v>
      </c>
      <c r="R18" s="169"/>
      <c r="S18" s="169"/>
      <c r="T18" s="169"/>
      <c r="U18" s="180"/>
      <c r="V18" s="180"/>
      <c r="W18" s="181"/>
      <c r="X18" s="169"/>
      <c r="Y18" s="169"/>
      <c r="Z18" s="169"/>
      <c r="AA18" s="169"/>
      <c r="AB18" s="169"/>
      <c r="AC18" s="181"/>
      <c r="AD18" s="169"/>
    </row>
    <row r="19" spans="1:30" ht="16.5" customHeight="1" thickBot="1">
      <c r="A19" s="116">
        <v>3</v>
      </c>
      <c r="B19" s="117"/>
      <c r="C19" s="118" t="s">
        <v>44</v>
      </c>
      <c r="D19" s="119" t="s">
        <v>35</v>
      </c>
      <c r="E19" s="120">
        <v>12</v>
      </c>
      <c r="F19" s="121"/>
      <c r="G19" s="47"/>
      <c r="H19" s="47">
        <f>ROUND((F19*G19),2)</f>
        <v>0</v>
      </c>
      <c r="I19" s="121"/>
      <c r="J19" s="121"/>
      <c r="K19" s="47">
        <f>SUM(H19:J19)</f>
        <v>0</v>
      </c>
      <c r="L19" s="47">
        <f>ROUND((E19*F19),2)</f>
        <v>0</v>
      </c>
      <c r="M19" s="47">
        <f>ROUND((E19*H19),2)</f>
        <v>0</v>
      </c>
      <c r="N19" s="47">
        <f>ROUND((E19*I19),2)</f>
        <v>0</v>
      </c>
      <c r="O19" s="47">
        <f>ROUND((E19*J19),2)</f>
        <v>0</v>
      </c>
      <c r="P19" s="103">
        <f>SUM(M19:O19)</f>
        <v>0</v>
      </c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81"/>
      <c r="AD19" s="169"/>
    </row>
    <row r="20" spans="1:30" ht="15.75" thickBot="1">
      <c r="A20" s="107"/>
      <c r="B20" s="108"/>
      <c r="C20" s="317" t="s">
        <v>48</v>
      </c>
      <c r="D20" s="318"/>
      <c r="E20" s="318"/>
      <c r="F20" s="318"/>
      <c r="G20" s="318"/>
      <c r="H20" s="318"/>
      <c r="I20" s="318"/>
      <c r="J20" s="318"/>
      <c r="K20" s="319"/>
      <c r="L20" s="109">
        <f>SUM(L17:L19)</f>
        <v>0</v>
      </c>
      <c r="M20" s="109">
        <f>SUM(M17:M19)</f>
        <v>0</v>
      </c>
      <c r="N20" s="109">
        <f>SUM(N17:N19)</f>
        <v>0</v>
      </c>
      <c r="O20" s="109">
        <f>SUM(O17:O19)</f>
        <v>0</v>
      </c>
      <c r="P20" s="109">
        <f>SUM(P17:P19)</f>
        <v>0</v>
      </c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</row>
    <row r="21" spans="1:30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5"/>
      <c r="P21" s="25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</row>
    <row r="22" spans="1:30" ht="15">
      <c r="A22" s="309" t="s">
        <v>87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</row>
    <row r="23" spans="1:16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5">
      <c r="A25" s="45"/>
      <c r="B25" s="45"/>
      <c r="C25" s="310"/>
      <c r="D25" s="310"/>
      <c r="E25" s="310"/>
      <c r="F25" s="310"/>
      <c r="G25" s="45"/>
      <c r="H25" s="45"/>
      <c r="I25" s="45"/>
      <c r="J25" s="45"/>
      <c r="K25" s="311"/>
      <c r="L25" s="311"/>
      <c r="M25" s="311"/>
      <c r="N25" s="311"/>
      <c r="O25" s="45"/>
      <c r="P25" s="45"/>
    </row>
    <row r="26" spans="1:16" ht="15">
      <c r="A26" s="46"/>
      <c r="B26" s="307" t="s">
        <v>77</v>
      </c>
      <c r="C26" s="307"/>
      <c r="D26" s="144"/>
      <c r="E26" s="144"/>
      <c r="F26" s="144"/>
      <c r="G26" s="144"/>
      <c r="H26" s="144"/>
      <c r="I26" s="144"/>
      <c r="J26" s="46"/>
      <c r="K26" s="46"/>
      <c r="L26" s="46"/>
      <c r="M26" s="46"/>
      <c r="N26" s="46"/>
      <c r="O26" s="46"/>
      <c r="P26" s="46"/>
    </row>
    <row r="27" spans="1:16" ht="15.75">
      <c r="A27" s="46"/>
      <c r="B27" s="141"/>
      <c r="C27" s="141"/>
      <c r="D27" s="308" t="s">
        <v>78</v>
      </c>
      <c r="E27" s="308"/>
      <c r="F27" s="308"/>
      <c r="G27" s="308"/>
      <c r="H27" s="308"/>
      <c r="I27" s="308"/>
      <c r="J27" s="46"/>
      <c r="K27" s="46"/>
      <c r="L27" s="46"/>
      <c r="M27" s="46"/>
      <c r="N27" s="46"/>
      <c r="O27" s="46"/>
      <c r="P27" s="46"/>
    </row>
    <row r="28" spans="1:16" ht="15">
      <c r="A28" s="46"/>
      <c r="B28" s="307" t="s">
        <v>4</v>
      </c>
      <c r="C28" s="307"/>
      <c r="D28" s="141"/>
      <c r="E28" s="141"/>
      <c r="F28" s="142"/>
      <c r="G28" s="141"/>
      <c r="H28" s="143"/>
      <c r="I28" s="143"/>
      <c r="J28" s="46"/>
      <c r="K28" s="46"/>
      <c r="L28" s="46"/>
      <c r="M28" s="46"/>
      <c r="N28" s="46"/>
      <c r="O28" s="46"/>
      <c r="P28" s="46"/>
    </row>
    <row r="29" spans="2:9" ht="15">
      <c r="B29" s="141"/>
      <c r="C29" s="141"/>
      <c r="D29" s="141"/>
      <c r="E29" s="141"/>
      <c r="F29" s="142"/>
      <c r="G29" s="141"/>
      <c r="H29" s="143"/>
      <c r="I29" s="143"/>
    </row>
    <row r="30" spans="2:9" ht="15">
      <c r="B30" s="307" t="s">
        <v>80</v>
      </c>
      <c r="C30" s="307"/>
      <c r="D30" s="144"/>
      <c r="E30" s="144"/>
      <c r="F30" s="144"/>
      <c r="G30" s="144"/>
      <c r="H30" s="144"/>
      <c r="I30" s="144"/>
    </row>
    <row r="31" spans="2:9" ht="15.75">
      <c r="B31" s="141"/>
      <c r="C31" s="141"/>
      <c r="D31" s="308" t="s">
        <v>78</v>
      </c>
      <c r="E31" s="308"/>
      <c r="F31" s="308"/>
      <c r="G31" s="308"/>
      <c r="H31" s="308"/>
      <c r="I31" s="308"/>
    </row>
    <row r="32" spans="2:9" ht="15">
      <c r="B32" s="307" t="s">
        <v>91</v>
      </c>
      <c r="C32" s="307"/>
      <c r="D32" s="144"/>
      <c r="E32" s="141"/>
      <c r="F32" s="142"/>
      <c r="G32" s="141"/>
      <c r="H32" s="143"/>
      <c r="I32" s="143"/>
    </row>
    <row r="33" spans="2:9" ht="15">
      <c r="B33" s="145"/>
      <c r="C33" s="145"/>
      <c r="D33" s="145"/>
      <c r="E33" s="146"/>
      <c r="F33" s="147"/>
      <c r="G33" s="143"/>
      <c r="H33" s="143"/>
      <c r="I33" s="146"/>
    </row>
  </sheetData>
  <sheetProtection/>
  <mergeCells count="30">
    <mergeCell ref="R11:W11"/>
    <mergeCell ref="U12:U14"/>
    <mergeCell ref="Z12:Z14"/>
    <mergeCell ref="I12:I14"/>
    <mergeCell ref="N12:N14"/>
    <mergeCell ref="B28:C28"/>
    <mergeCell ref="C20:K20"/>
    <mergeCell ref="B30:C30"/>
    <mergeCell ref="D31:I31"/>
    <mergeCell ref="B32:C32"/>
    <mergeCell ref="B26:C26"/>
    <mergeCell ref="D27:I27"/>
    <mergeCell ref="A22:P22"/>
    <mergeCell ref="C25:F25"/>
    <mergeCell ref="K25:N25"/>
    <mergeCell ref="A10:F10"/>
    <mergeCell ref="H10:J10"/>
    <mergeCell ref="N10:O10"/>
    <mergeCell ref="D11:D14"/>
    <mergeCell ref="E11:E14"/>
    <mergeCell ref="F11:K11"/>
    <mergeCell ref="A9:F9"/>
    <mergeCell ref="J9:L9"/>
    <mergeCell ref="M9:N9"/>
    <mergeCell ref="A1:P1"/>
    <mergeCell ref="C3:G3"/>
    <mergeCell ref="A4:P4"/>
    <mergeCell ref="B5:P5"/>
    <mergeCell ref="A8:F8"/>
    <mergeCell ref="B2:P2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zoomScalePageLayoutView="0" workbookViewId="0" topLeftCell="A1">
      <selection activeCell="H18" sqref="H18:H24"/>
    </sheetView>
  </sheetViews>
  <sheetFormatPr defaultColWidth="9.140625" defaultRowHeight="15"/>
  <cols>
    <col min="1" max="1" width="5.7109375" style="192" customWidth="1"/>
    <col min="2" max="2" width="6.57421875" style="191" customWidth="1"/>
    <col min="3" max="3" width="58.8515625" style="191" customWidth="1"/>
    <col min="4" max="4" width="12.140625" style="191" customWidth="1"/>
    <col min="5" max="5" width="13.421875" style="191" customWidth="1"/>
    <col min="6" max="7" width="9.140625" style="191" customWidth="1"/>
    <col min="8" max="13" width="9.140625" style="192" customWidth="1"/>
    <col min="14" max="14" width="11.8515625" style="192" customWidth="1"/>
    <col min="15" max="15" width="12.00390625" style="192" customWidth="1"/>
    <col min="16" max="16" width="15.8515625" style="192" customWidth="1"/>
    <col min="17" max="17" width="9.7109375" style="192" bestFit="1" customWidth="1"/>
    <col min="18" max="16384" width="9.140625" style="192" customWidth="1"/>
  </cols>
  <sheetData>
    <row r="1" spans="1:16" ht="26.2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23.25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0</v>
      </c>
      <c r="D3" s="294"/>
      <c r="E3" s="294"/>
      <c r="F3" s="294"/>
      <c r="G3" s="294"/>
      <c r="H3" s="5" t="s">
        <v>104</v>
      </c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2" customHeight="1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P25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29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  <c r="AC11" s="162"/>
    </row>
    <row r="12" spans="1:29" ht="15" customHeight="1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  <c r="AC14" s="162"/>
    </row>
    <row r="15" spans="1:29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29" ht="27.75" customHeight="1">
      <c r="A16" s="210"/>
      <c r="B16" s="211"/>
      <c r="C16" s="212" t="s">
        <v>43</v>
      </c>
      <c r="D16" s="213"/>
      <c r="E16" s="214"/>
      <c r="F16" s="214"/>
      <c r="G16" s="215"/>
      <c r="H16" s="216"/>
      <c r="I16" s="214"/>
      <c r="J16" s="214"/>
      <c r="K16" s="216"/>
      <c r="L16" s="216"/>
      <c r="M16" s="216"/>
      <c r="N16" s="216"/>
      <c r="O16" s="216"/>
      <c r="P16" s="217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20.25" customHeight="1">
      <c r="A17" s="208"/>
      <c r="B17" s="193"/>
      <c r="C17" s="196" t="s">
        <v>142</v>
      </c>
      <c r="D17" s="205"/>
      <c r="E17" s="194"/>
      <c r="F17" s="194"/>
      <c r="G17" s="195"/>
      <c r="H17" s="204"/>
      <c r="I17" s="204"/>
      <c r="J17" s="204"/>
      <c r="K17" s="204"/>
      <c r="L17" s="204"/>
      <c r="M17" s="204"/>
      <c r="N17" s="204"/>
      <c r="O17" s="204"/>
      <c r="P17" s="207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1:29" ht="15">
      <c r="A18" s="102">
        <v>1</v>
      </c>
      <c r="B18" s="21"/>
      <c r="C18" s="256" t="s">
        <v>37</v>
      </c>
      <c r="D18" s="21" t="s">
        <v>28</v>
      </c>
      <c r="E18" s="50">
        <f>271.32+182.58</f>
        <v>453.9</v>
      </c>
      <c r="F18" s="20"/>
      <c r="G18" s="47"/>
      <c r="H18" s="47">
        <f aca="true" t="shared" si="0" ref="H18:H24">ROUND((F18*G18),2)</f>
        <v>0</v>
      </c>
      <c r="I18" s="47"/>
      <c r="J18" s="47"/>
      <c r="K18" s="47">
        <f>SUM(H18:J18)</f>
        <v>0</v>
      </c>
      <c r="L18" s="47">
        <f>ROUND((E18*F18),2)</f>
        <v>0</v>
      </c>
      <c r="M18" s="47">
        <f>ROUND((E18*H18),2)</f>
        <v>0</v>
      </c>
      <c r="N18" s="47">
        <f>ROUND((E18*I18),2)</f>
        <v>0</v>
      </c>
      <c r="O18" s="47">
        <f>ROUND((E18*J18),2)</f>
        <v>0</v>
      </c>
      <c r="P18" s="103">
        <f>SUM(M18:O18)</f>
        <v>0</v>
      </c>
      <c r="R18" s="162"/>
      <c r="S18" s="162"/>
      <c r="T18" s="162"/>
      <c r="U18" s="172"/>
      <c r="V18" s="172"/>
      <c r="W18" s="162"/>
      <c r="X18" s="162"/>
      <c r="Y18" s="162"/>
      <c r="Z18" s="162"/>
      <c r="AA18" s="162"/>
      <c r="AB18" s="162"/>
      <c r="AC18" s="162"/>
    </row>
    <row r="19" spans="1:29" ht="15">
      <c r="A19" s="102">
        <f aca="true" t="shared" si="1" ref="A19:A24">A18+1</f>
        <v>2</v>
      </c>
      <c r="B19" s="21"/>
      <c r="C19" s="256" t="s">
        <v>143</v>
      </c>
      <c r="D19" s="21" t="s">
        <v>28</v>
      </c>
      <c r="E19" s="50">
        <f>E18</f>
        <v>453.9</v>
      </c>
      <c r="F19" s="20"/>
      <c r="G19" s="47"/>
      <c r="H19" s="47">
        <f t="shared" si="0"/>
        <v>0</v>
      </c>
      <c r="I19" s="47"/>
      <c r="J19" s="47"/>
      <c r="K19" s="47">
        <f aca="true" t="shared" si="2" ref="K19:K24">SUM(H19:J19)</f>
        <v>0</v>
      </c>
      <c r="L19" s="47">
        <f aca="true" t="shared" si="3" ref="L19:L24">ROUND((E19*F19),2)</f>
        <v>0</v>
      </c>
      <c r="M19" s="47">
        <f aca="true" t="shared" si="4" ref="M19:M24">ROUND((E19*H19),2)</f>
        <v>0</v>
      </c>
      <c r="N19" s="47">
        <f aca="true" t="shared" si="5" ref="N19:N24">ROUND((E19*I19),2)</f>
        <v>0</v>
      </c>
      <c r="O19" s="47">
        <f aca="true" t="shared" si="6" ref="O19:O24">ROUND((E19*J19),2)</f>
        <v>0</v>
      </c>
      <c r="P19" s="103">
        <f aca="true" t="shared" si="7" ref="P19:P24">SUM(M19:O19)</f>
        <v>0</v>
      </c>
      <c r="R19" s="162"/>
      <c r="S19" s="162"/>
      <c r="T19" s="162"/>
      <c r="U19" s="172"/>
      <c r="V19" s="172"/>
      <c r="W19" s="162"/>
      <c r="X19" s="162"/>
      <c r="Y19" s="162"/>
      <c r="Z19" s="162"/>
      <c r="AA19" s="162"/>
      <c r="AB19" s="162"/>
      <c r="AC19" s="162"/>
    </row>
    <row r="20" spans="1:29" ht="15">
      <c r="A20" s="102">
        <f t="shared" si="1"/>
        <v>3</v>
      </c>
      <c r="B20" s="21"/>
      <c r="C20" s="163" t="s">
        <v>38</v>
      </c>
      <c r="D20" s="164" t="s">
        <v>27</v>
      </c>
      <c r="E20" s="50">
        <f>10.2+10.2+17.9+17.9+10.2+10.2+26.6+26.6</f>
        <v>129.79999999999998</v>
      </c>
      <c r="F20" s="20"/>
      <c r="G20" s="47"/>
      <c r="H20" s="47">
        <f t="shared" si="0"/>
        <v>0</v>
      </c>
      <c r="I20" s="47"/>
      <c r="J20" s="47"/>
      <c r="K20" s="47">
        <f t="shared" si="2"/>
        <v>0</v>
      </c>
      <c r="L20" s="47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  <c r="P20" s="103">
        <f t="shared" si="7"/>
        <v>0</v>
      </c>
      <c r="R20" s="162"/>
      <c r="S20" s="162"/>
      <c r="T20" s="162"/>
      <c r="U20" s="172"/>
      <c r="V20" s="172"/>
      <c r="W20" s="162"/>
      <c r="X20" s="162"/>
      <c r="Y20" s="162"/>
      <c r="Z20" s="162"/>
      <c r="AA20" s="162"/>
      <c r="AB20" s="162"/>
      <c r="AC20" s="162"/>
    </row>
    <row r="21" spans="1:29" ht="25.5">
      <c r="A21" s="102">
        <f t="shared" si="1"/>
        <v>4</v>
      </c>
      <c r="B21" s="21"/>
      <c r="C21" s="23" t="s">
        <v>132</v>
      </c>
      <c r="D21" s="220" t="s">
        <v>29</v>
      </c>
      <c r="E21" s="50">
        <f>E18*0.05</f>
        <v>22.695</v>
      </c>
      <c r="F21" s="20"/>
      <c r="G21" s="47"/>
      <c r="H21" s="47">
        <f t="shared" si="0"/>
        <v>0</v>
      </c>
      <c r="I21" s="47"/>
      <c r="J21" s="47"/>
      <c r="K21" s="47">
        <f t="shared" si="2"/>
        <v>0</v>
      </c>
      <c r="L21" s="47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103">
        <f t="shared" si="7"/>
        <v>0</v>
      </c>
      <c r="R21" s="162"/>
      <c r="S21" s="162"/>
      <c r="T21" s="162"/>
      <c r="U21" s="172"/>
      <c r="V21" s="172"/>
      <c r="W21" s="162"/>
      <c r="X21" s="162"/>
      <c r="Y21" s="162"/>
      <c r="Z21" s="162"/>
      <c r="AA21" s="162"/>
      <c r="AB21" s="162"/>
      <c r="AC21" s="162"/>
    </row>
    <row r="22" spans="1:29" ht="15">
      <c r="A22" s="102">
        <f t="shared" si="1"/>
        <v>5</v>
      </c>
      <c r="B22" s="21"/>
      <c r="C22" s="163" t="s">
        <v>39</v>
      </c>
      <c r="D22" s="220" t="s">
        <v>28</v>
      </c>
      <c r="E22" s="50">
        <f>E18</f>
        <v>453.9</v>
      </c>
      <c r="F22" s="20"/>
      <c r="G22" s="47"/>
      <c r="H22" s="47">
        <f t="shared" si="0"/>
        <v>0</v>
      </c>
      <c r="I22" s="47"/>
      <c r="J22" s="47"/>
      <c r="K22" s="47">
        <f t="shared" si="2"/>
        <v>0</v>
      </c>
      <c r="L22" s="47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  <c r="P22" s="103">
        <f t="shared" si="7"/>
        <v>0</v>
      </c>
      <c r="R22" s="162"/>
      <c r="S22" s="162"/>
      <c r="T22" s="162"/>
      <c r="U22" s="172"/>
      <c r="V22" s="172"/>
      <c r="W22" s="162"/>
      <c r="X22" s="162"/>
      <c r="Y22" s="162"/>
      <c r="Z22" s="162"/>
      <c r="AA22" s="162"/>
      <c r="AB22" s="162"/>
      <c r="AC22" s="162"/>
    </row>
    <row r="23" spans="1:29" ht="15.75">
      <c r="A23" s="102">
        <f t="shared" si="1"/>
        <v>6</v>
      </c>
      <c r="B23" s="21"/>
      <c r="C23" s="163" t="s">
        <v>40</v>
      </c>
      <c r="D23" s="197" t="s">
        <v>42</v>
      </c>
      <c r="E23" s="50">
        <f>E22</f>
        <v>453.9</v>
      </c>
      <c r="F23" s="20"/>
      <c r="G23" s="47"/>
      <c r="H23" s="47">
        <f t="shared" si="0"/>
        <v>0</v>
      </c>
      <c r="I23" s="47"/>
      <c r="J23" s="47"/>
      <c r="K23" s="47">
        <f t="shared" si="2"/>
        <v>0</v>
      </c>
      <c r="L23" s="47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  <c r="P23" s="103">
        <f t="shared" si="7"/>
        <v>0</v>
      </c>
      <c r="R23" s="162"/>
      <c r="S23" s="162"/>
      <c r="T23" s="162"/>
      <c r="U23" s="172"/>
      <c r="V23" s="172"/>
      <c r="W23" s="162"/>
      <c r="X23" s="162"/>
      <c r="Y23" s="162"/>
      <c r="Z23" s="162"/>
      <c r="AA23" s="162"/>
      <c r="AB23" s="162"/>
      <c r="AC23" s="162"/>
    </row>
    <row r="24" spans="1:29" ht="16.5" thickBot="1">
      <c r="A24" s="102">
        <f t="shared" si="1"/>
        <v>7</v>
      </c>
      <c r="B24" s="21"/>
      <c r="C24" s="163" t="s">
        <v>41</v>
      </c>
      <c r="D24" s="220" t="s">
        <v>42</v>
      </c>
      <c r="E24" s="50">
        <f>E23</f>
        <v>453.9</v>
      </c>
      <c r="F24" s="20"/>
      <c r="G24" s="47"/>
      <c r="H24" s="47">
        <f t="shared" si="0"/>
        <v>0</v>
      </c>
      <c r="I24" s="47"/>
      <c r="J24" s="47"/>
      <c r="K24" s="47">
        <f t="shared" si="2"/>
        <v>0</v>
      </c>
      <c r="L24" s="47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  <c r="P24" s="103">
        <f t="shared" si="7"/>
        <v>0</v>
      </c>
      <c r="R24" s="162"/>
      <c r="S24" s="162"/>
      <c r="T24" s="162"/>
      <c r="U24" s="172"/>
      <c r="V24" s="172"/>
      <c r="W24" s="162"/>
      <c r="X24" s="162"/>
      <c r="Y24" s="162"/>
      <c r="Z24" s="162"/>
      <c r="AA24" s="162"/>
      <c r="AB24" s="162"/>
      <c r="AC24" s="162"/>
    </row>
    <row r="25" spans="1:29" ht="15.75" thickBot="1">
      <c r="A25" s="107"/>
      <c r="B25" s="108"/>
      <c r="C25" s="317" t="s">
        <v>48</v>
      </c>
      <c r="D25" s="318"/>
      <c r="E25" s="318"/>
      <c r="F25" s="318"/>
      <c r="G25" s="318"/>
      <c r="H25" s="318"/>
      <c r="I25" s="318"/>
      <c r="J25" s="318"/>
      <c r="K25" s="319"/>
      <c r="L25" s="109">
        <f>SUM(L18:L24)</f>
        <v>0</v>
      </c>
      <c r="M25" s="109">
        <f>SUM(M18:M24)</f>
        <v>0</v>
      </c>
      <c r="N25" s="109">
        <f>SUM(N18:N24)</f>
        <v>0</v>
      </c>
      <c r="O25" s="109">
        <f>SUM(O18:O24)</f>
        <v>0</v>
      </c>
      <c r="P25" s="110">
        <f>SUM(P18:P24)</f>
        <v>0</v>
      </c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</row>
    <row r="26" spans="1:29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</row>
    <row r="27" spans="1:16" ht="15">
      <c r="A27" s="309" t="s">
        <v>87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</row>
    <row r="28" spans="1:16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">
      <c r="A30" s="45"/>
      <c r="B30" s="45"/>
      <c r="C30" s="310"/>
      <c r="D30" s="310"/>
      <c r="E30" s="310"/>
      <c r="F30" s="310"/>
      <c r="G30" s="45"/>
      <c r="H30" s="45"/>
      <c r="I30" s="45"/>
      <c r="J30" s="45"/>
      <c r="K30" s="311"/>
      <c r="L30" s="311"/>
      <c r="M30" s="311"/>
      <c r="N30" s="311"/>
      <c r="O30" s="45"/>
      <c r="P30" s="45"/>
    </row>
    <row r="31" spans="1:16" ht="15">
      <c r="A31" s="45"/>
      <c r="B31" s="45"/>
      <c r="C31" s="310"/>
      <c r="D31" s="310"/>
      <c r="E31" s="310"/>
      <c r="F31" s="310"/>
      <c r="G31" s="45"/>
      <c r="H31" s="45"/>
      <c r="I31" s="45"/>
      <c r="J31" s="45"/>
      <c r="K31" s="311"/>
      <c r="L31" s="311"/>
      <c r="M31" s="311"/>
      <c r="N31" s="311"/>
      <c r="O31" s="45"/>
      <c r="P31" s="45"/>
    </row>
    <row r="32" spans="1:16" ht="15">
      <c r="A32" s="203"/>
      <c r="B32" s="307" t="s">
        <v>77</v>
      </c>
      <c r="C32" s="307"/>
      <c r="D32" s="144"/>
      <c r="E32" s="144"/>
      <c r="F32" s="144"/>
      <c r="G32" s="144"/>
      <c r="H32" s="144"/>
      <c r="I32" s="144"/>
      <c r="J32" s="203"/>
      <c r="K32" s="203"/>
      <c r="L32" s="203"/>
      <c r="M32" s="203"/>
      <c r="N32" s="203"/>
      <c r="O32" s="203"/>
      <c r="P32" s="203"/>
    </row>
    <row r="33" spans="1:16" ht="15.75">
      <c r="A33" s="203"/>
      <c r="B33" s="141"/>
      <c r="C33" s="141"/>
      <c r="D33" s="308" t="s">
        <v>78</v>
      </c>
      <c r="E33" s="308"/>
      <c r="F33" s="308"/>
      <c r="G33" s="308"/>
      <c r="H33" s="308"/>
      <c r="I33" s="308"/>
      <c r="J33" s="203"/>
      <c r="K33" s="203"/>
      <c r="L33" s="203"/>
      <c r="M33" s="203"/>
      <c r="N33" s="203"/>
      <c r="O33" s="203"/>
      <c r="P33" s="203"/>
    </row>
    <row r="34" spans="1:16" ht="15">
      <c r="A34" s="203"/>
      <c r="B34" s="307" t="s">
        <v>4</v>
      </c>
      <c r="C34" s="307"/>
      <c r="D34" s="141"/>
      <c r="E34" s="141"/>
      <c r="F34" s="142"/>
      <c r="G34" s="141"/>
      <c r="H34" s="143"/>
      <c r="I34" s="143"/>
      <c r="J34" s="203"/>
      <c r="K34" s="203"/>
      <c r="L34" s="203"/>
      <c r="M34" s="203"/>
      <c r="N34" s="203"/>
      <c r="O34" s="203"/>
      <c r="P34" s="203"/>
    </row>
    <row r="35" spans="2:9" ht="15">
      <c r="B35" s="141"/>
      <c r="C35" s="141"/>
      <c r="D35" s="141"/>
      <c r="E35" s="141"/>
      <c r="F35" s="142"/>
      <c r="G35" s="141"/>
      <c r="H35" s="143"/>
      <c r="I35" s="143"/>
    </row>
    <row r="36" spans="2:9" ht="15">
      <c r="B36" s="307" t="s">
        <v>80</v>
      </c>
      <c r="C36" s="307"/>
      <c r="D36" s="144"/>
      <c r="E36" s="144"/>
      <c r="F36" s="144"/>
      <c r="G36" s="144"/>
      <c r="H36" s="144"/>
      <c r="I36" s="144"/>
    </row>
    <row r="37" spans="2:9" ht="15.75">
      <c r="B37" s="141"/>
      <c r="C37" s="141"/>
      <c r="D37" s="308" t="s">
        <v>78</v>
      </c>
      <c r="E37" s="308"/>
      <c r="F37" s="308"/>
      <c r="G37" s="308"/>
      <c r="H37" s="308"/>
      <c r="I37" s="308"/>
    </row>
    <row r="38" spans="2:9" ht="15">
      <c r="B38" s="307" t="s">
        <v>91</v>
      </c>
      <c r="C38" s="307"/>
      <c r="D38" s="144"/>
      <c r="E38" s="141"/>
      <c r="F38" s="142"/>
      <c r="G38" s="141"/>
      <c r="H38" s="143"/>
      <c r="I38" s="143"/>
    </row>
  </sheetData>
  <sheetProtection/>
  <mergeCells count="32">
    <mergeCell ref="B32:C32"/>
    <mergeCell ref="D33:I33"/>
    <mergeCell ref="B34:C34"/>
    <mergeCell ref="B36:C36"/>
    <mergeCell ref="D37:I37"/>
    <mergeCell ref="B38:C38"/>
    <mergeCell ref="Z12:Z14"/>
    <mergeCell ref="C25:K25"/>
    <mergeCell ref="A27:P27"/>
    <mergeCell ref="C30:F30"/>
    <mergeCell ref="K30:N30"/>
    <mergeCell ref="C31:F31"/>
    <mergeCell ref="K31:N31"/>
    <mergeCell ref="D11:D14"/>
    <mergeCell ref="E11:E14"/>
    <mergeCell ref="F11:K11"/>
    <mergeCell ref="R11:W11"/>
    <mergeCell ref="I12:I14"/>
    <mergeCell ref="N12:N14"/>
    <mergeCell ref="U12:U14"/>
    <mergeCell ref="A9:F9"/>
    <mergeCell ref="J9:L9"/>
    <mergeCell ref="M9:N9"/>
    <mergeCell ref="A10:F10"/>
    <mergeCell ref="H10:J10"/>
    <mergeCell ref="N10:O10"/>
    <mergeCell ref="A1:P1"/>
    <mergeCell ref="A2:P2"/>
    <mergeCell ref="C3:G3"/>
    <mergeCell ref="A4:P4"/>
    <mergeCell ref="B5:P5"/>
    <mergeCell ref="A8:F8"/>
  </mergeCells>
  <printOptions/>
  <pageMargins left="0.25" right="0.25" top="0.75" bottom="0.75" header="0.3" footer="0.3"/>
  <pageSetup fitToHeight="0" fitToWidth="1" horizontalDpi="600" verticalDpi="600" orientation="landscape" paperSize="9" scale="68" r:id="rId1"/>
  <ignoredErrors>
    <ignoredError sqref="K18 K19:K2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showGridLines="0" zoomScale="80" zoomScaleNormal="80" zoomScalePageLayoutView="0" workbookViewId="0" topLeftCell="A1">
      <selection activeCell="K29" sqref="K29"/>
    </sheetView>
  </sheetViews>
  <sheetFormatPr defaultColWidth="9.140625" defaultRowHeight="15"/>
  <cols>
    <col min="1" max="1" width="5.7109375" style="192" customWidth="1"/>
    <col min="2" max="2" width="6.57421875" style="191" customWidth="1"/>
    <col min="3" max="3" width="58.8515625" style="191" customWidth="1"/>
    <col min="4" max="4" width="12.140625" style="191" customWidth="1"/>
    <col min="5" max="5" width="13.421875" style="191" customWidth="1"/>
    <col min="6" max="7" width="9.140625" style="191" customWidth="1"/>
    <col min="8" max="13" width="9.140625" style="192" customWidth="1"/>
    <col min="14" max="14" width="11.8515625" style="192" customWidth="1"/>
    <col min="15" max="15" width="12.00390625" style="192" customWidth="1"/>
    <col min="16" max="16" width="15.8515625" style="192" customWidth="1"/>
    <col min="17" max="17" width="9.7109375" style="192" bestFit="1" customWidth="1"/>
    <col min="18" max="16384" width="9.140625" style="19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23.25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0</v>
      </c>
      <c r="D3" s="294"/>
      <c r="E3" s="294"/>
      <c r="F3" s="294"/>
      <c r="G3" s="294"/>
      <c r="H3" s="287" t="s">
        <v>139</v>
      </c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5.75" customHeight="1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P20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29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  <c r="AC11" s="162"/>
    </row>
    <row r="12" spans="1:29" ht="15" customHeight="1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  <c r="AC14" s="162"/>
    </row>
    <row r="15" spans="1:29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29" ht="27.75" customHeight="1" thickBot="1">
      <c r="A16" s="210"/>
      <c r="B16" s="211"/>
      <c r="C16" s="212" t="s">
        <v>43</v>
      </c>
      <c r="D16" s="213"/>
      <c r="E16" s="214"/>
      <c r="F16" s="214"/>
      <c r="G16" s="215"/>
      <c r="H16" s="216"/>
      <c r="I16" s="214"/>
      <c r="J16" s="214"/>
      <c r="K16" s="216"/>
      <c r="L16" s="216"/>
      <c r="M16" s="216"/>
      <c r="N16" s="216"/>
      <c r="O16" s="216"/>
      <c r="P16" s="217"/>
      <c r="R16" s="162"/>
      <c r="S16" s="162"/>
      <c r="T16" s="265"/>
      <c r="U16" s="266"/>
      <c r="V16" s="162"/>
      <c r="W16" s="162"/>
      <c r="X16" s="162"/>
      <c r="Y16" s="162"/>
      <c r="Z16" s="162"/>
      <c r="AA16" s="162"/>
      <c r="AB16" s="162"/>
      <c r="AC16" s="162"/>
    </row>
    <row r="17" spans="1:29" ht="25.5" customHeight="1">
      <c r="A17" s="208"/>
      <c r="B17" s="193"/>
      <c r="C17" s="246" t="s">
        <v>106</v>
      </c>
      <c r="D17" s="205"/>
      <c r="E17" s="194"/>
      <c r="F17" s="194"/>
      <c r="G17" s="195"/>
      <c r="H17" s="204"/>
      <c r="I17" s="204"/>
      <c r="J17" s="204"/>
      <c r="K17" s="204"/>
      <c r="L17" s="204"/>
      <c r="M17" s="204"/>
      <c r="N17" s="204"/>
      <c r="O17" s="204"/>
      <c r="P17" s="207"/>
      <c r="R17" s="162"/>
      <c r="S17" s="162"/>
      <c r="T17" s="267"/>
      <c r="U17" s="268"/>
      <c r="V17" s="162"/>
      <c r="W17" s="162"/>
      <c r="X17" s="162"/>
      <c r="Y17" s="162"/>
      <c r="Z17" s="162"/>
      <c r="AA17" s="162"/>
      <c r="AB17" s="162"/>
      <c r="AC17" s="162"/>
    </row>
    <row r="18" spans="1:29" ht="68.25" customHeight="1">
      <c r="A18" s="102">
        <v>1</v>
      </c>
      <c r="B18" s="21"/>
      <c r="C18" s="200" t="s">
        <v>107</v>
      </c>
      <c r="D18" s="21" t="s">
        <v>28</v>
      </c>
      <c r="E18" s="50">
        <v>10</v>
      </c>
      <c r="F18" s="20"/>
      <c r="G18" s="47"/>
      <c r="H18" s="47">
        <f>F18*G18</f>
        <v>0</v>
      </c>
      <c r="I18" s="47"/>
      <c r="J18" s="47"/>
      <c r="K18" s="47">
        <f>SUM(H18:J18)</f>
        <v>0</v>
      </c>
      <c r="L18" s="47">
        <f>ROUND((E18*F18),2)</f>
        <v>0</v>
      </c>
      <c r="M18" s="47">
        <f>ROUND((E18*H18),2)</f>
        <v>0</v>
      </c>
      <c r="N18" s="47">
        <f>ROUND((E18*I18),2)</f>
        <v>0</v>
      </c>
      <c r="O18" s="47">
        <f>ROUND((E18*J18),2)</f>
        <v>0</v>
      </c>
      <c r="P18" s="103">
        <f>SUM(M18:O18)</f>
        <v>0</v>
      </c>
      <c r="R18" s="162"/>
      <c r="S18" s="162"/>
      <c r="T18" s="267"/>
      <c r="U18" s="268"/>
      <c r="V18" s="172"/>
      <c r="W18" s="162"/>
      <c r="X18" s="162"/>
      <c r="Y18" s="162"/>
      <c r="Z18" s="162"/>
      <c r="AA18" s="162"/>
      <c r="AB18" s="162"/>
      <c r="AC18" s="162"/>
    </row>
    <row r="19" spans="1:29" ht="63.75" customHeight="1" thickBot="1">
      <c r="A19" s="102">
        <f>A18+1</f>
        <v>2</v>
      </c>
      <c r="B19" s="21"/>
      <c r="C19" s="200" t="s">
        <v>108</v>
      </c>
      <c r="D19" s="21" t="s">
        <v>28</v>
      </c>
      <c r="E19" s="50">
        <v>10</v>
      </c>
      <c r="F19" s="20"/>
      <c r="G19" s="47"/>
      <c r="H19" s="47">
        <f>F19*G19</f>
        <v>0</v>
      </c>
      <c r="I19" s="47"/>
      <c r="J19" s="47"/>
      <c r="K19" s="47">
        <f>SUM(H19:J19)</f>
        <v>0</v>
      </c>
      <c r="L19" s="47">
        <f>ROUND((E19*F19),2)</f>
        <v>0</v>
      </c>
      <c r="M19" s="47">
        <f>ROUND((E19*H19),2)</f>
        <v>0</v>
      </c>
      <c r="N19" s="47">
        <f>ROUND((E19*I19),2)</f>
        <v>0</v>
      </c>
      <c r="O19" s="47">
        <f>ROUND((E19*J19),2)</f>
        <v>0</v>
      </c>
      <c r="P19" s="103">
        <f>SUM(M19:O19)</f>
        <v>0</v>
      </c>
      <c r="R19" s="162"/>
      <c r="S19" s="162"/>
      <c r="T19" s="269"/>
      <c r="U19" s="264"/>
      <c r="V19" s="172"/>
      <c r="W19" s="162"/>
      <c r="X19" s="162"/>
      <c r="Y19" s="162"/>
      <c r="Z19" s="162"/>
      <c r="AA19" s="162"/>
      <c r="AB19" s="162"/>
      <c r="AC19" s="162"/>
    </row>
    <row r="20" spans="1:29" ht="20.25" customHeight="1" thickBot="1">
      <c r="A20" s="107"/>
      <c r="B20" s="108"/>
      <c r="C20" s="317" t="s">
        <v>48</v>
      </c>
      <c r="D20" s="318"/>
      <c r="E20" s="318"/>
      <c r="F20" s="318"/>
      <c r="G20" s="318"/>
      <c r="H20" s="318"/>
      <c r="I20" s="318"/>
      <c r="J20" s="318"/>
      <c r="K20" s="319"/>
      <c r="L20" s="109">
        <f>SUM(L18:L19)</f>
        <v>0</v>
      </c>
      <c r="M20" s="109">
        <f>SUM(M18:M19)</f>
        <v>0</v>
      </c>
      <c r="N20" s="109">
        <f>SUM(N18:N19)</f>
        <v>0</v>
      </c>
      <c r="O20" s="109">
        <f>SUM(O18:O19)</f>
        <v>0</v>
      </c>
      <c r="P20" s="110">
        <f>SUM(P18:P19)</f>
        <v>0</v>
      </c>
      <c r="R20" s="162"/>
      <c r="S20" s="162"/>
      <c r="T20" s="270"/>
      <c r="U20" s="158"/>
      <c r="V20" s="162"/>
      <c r="W20" s="162"/>
      <c r="X20" s="162"/>
      <c r="Y20" s="162"/>
      <c r="Z20" s="162"/>
      <c r="AA20" s="162"/>
      <c r="AB20" s="162"/>
      <c r="AC20" s="162"/>
    </row>
    <row r="21" spans="1:29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5"/>
      <c r="P21" s="25"/>
      <c r="R21" s="162"/>
      <c r="S21" s="162"/>
      <c r="T21" s="269"/>
      <c r="U21" s="264"/>
      <c r="V21" s="162"/>
      <c r="W21" s="162"/>
      <c r="X21" s="162"/>
      <c r="Y21" s="162"/>
      <c r="Z21" s="162"/>
      <c r="AA21" s="162"/>
      <c r="AB21" s="162"/>
      <c r="AC21" s="162"/>
    </row>
    <row r="22" spans="1:21" ht="15">
      <c r="A22" s="309" t="s">
        <v>87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T22" s="269"/>
      <c r="U22" s="264"/>
    </row>
    <row r="23" spans="1:2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T23" s="269"/>
      <c r="U23" s="264"/>
    </row>
    <row r="24" spans="1:2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T24" s="269"/>
      <c r="U24" s="264"/>
    </row>
    <row r="25" spans="1:21" ht="15">
      <c r="A25" s="45"/>
      <c r="B25" s="45"/>
      <c r="C25" s="310"/>
      <c r="D25" s="310"/>
      <c r="E25" s="310"/>
      <c r="F25" s="310"/>
      <c r="G25" s="45"/>
      <c r="H25" s="45"/>
      <c r="I25" s="45"/>
      <c r="J25" s="45"/>
      <c r="K25" s="311"/>
      <c r="L25" s="311"/>
      <c r="M25" s="311"/>
      <c r="N25" s="311"/>
      <c r="O25" s="45"/>
      <c r="P25" s="45"/>
      <c r="T25" s="269"/>
      <c r="U25" s="264"/>
    </row>
    <row r="26" spans="1:21" ht="15">
      <c r="A26" s="45"/>
      <c r="B26" s="45"/>
      <c r="C26" s="310"/>
      <c r="D26" s="310"/>
      <c r="E26" s="310"/>
      <c r="F26" s="310"/>
      <c r="G26" s="45"/>
      <c r="H26" s="45"/>
      <c r="I26" s="45"/>
      <c r="J26" s="45"/>
      <c r="K26" s="311"/>
      <c r="L26" s="311"/>
      <c r="M26" s="311"/>
      <c r="N26" s="311"/>
      <c r="O26" s="45"/>
      <c r="P26" s="45"/>
      <c r="T26" s="267"/>
      <c r="U26" s="268"/>
    </row>
    <row r="27" spans="1:16" ht="15">
      <c r="A27" s="203"/>
      <c r="B27" s="307" t="s">
        <v>77</v>
      </c>
      <c r="C27" s="307"/>
      <c r="D27" s="144"/>
      <c r="E27" s="144"/>
      <c r="F27" s="144"/>
      <c r="G27" s="144"/>
      <c r="H27" s="144"/>
      <c r="I27" s="144"/>
      <c r="J27" s="203"/>
      <c r="K27" s="203"/>
      <c r="L27" s="203"/>
      <c r="M27" s="203"/>
      <c r="N27" s="203"/>
      <c r="O27" s="203"/>
      <c r="P27" s="203"/>
    </row>
    <row r="28" spans="1:16" ht="15.75">
      <c r="A28" s="203"/>
      <c r="B28" s="141"/>
      <c r="C28" s="141"/>
      <c r="D28" s="308" t="s">
        <v>78</v>
      </c>
      <c r="E28" s="308"/>
      <c r="F28" s="308"/>
      <c r="G28" s="308"/>
      <c r="H28" s="308"/>
      <c r="I28" s="308"/>
      <c r="J28" s="203"/>
      <c r="K28" s="203"/>
      <c r="L28" s="203"/>
      <c r="M28" s="203"/>
      <c r="N28" s="203"/>
      <c r="O28" s="203"/>
      <c r="P28" s="203"/>
    </row>
    <row r="29" spans="1:16" ht="15">
      <c r="A29" s="203"/>
      <c r="B29" s="307" t="s">
        <v>4</v>
      </c>
      <c r="C29" s="307"/>
      <c r="D29" s="141"/>
      <c r="E29" s="141"/>
      <c r="F29" s="142"/>
      <c r="G29" s="141"/>
      <c r="H29" s="143"/>
      <c r="I29" s="143"/>
      <c r="J29" s="203"/>
      <c r="K29" s="203"/>
      <c r="L29" s="203"/>
      <c r="M29" s="203"/>
      <c r="N29" s="203"/>
      <c r="O29" s="203"/>
      <c r="P29" s="203"/>
    </row>
    <row r="30" spans="2:9" ht="15">
      <c r="B30" s="141"/>
      <c r="C30" s="141"/>
      <c r="D30" s="141"/>
      <c r="E30" s="141"/>
      <c r="F30" s="142"/>
      <c r="G30" s="141"/>
      <c r="H30" s="143"/>
      <c r="I30" s="143"/>
    </row>
    <row r="31" spans="2:9" ht="15">
      <c r="B31" s="307" t="s">
        <v>80</v>
      </c>
      <c r="C31" s="307"/>
      <c r="D31" s="144"/>
      <c r="E31" s="144"/>
      <c r="F31" s="144"/>
      <c r="G31" s="144"/>
      <c r="H31" s="144"/>
      <c r="I31" s="144"/>
    </row>
    <row r="32" spans="2:9" ht="15.75">
      <c r="B32" s="141"/>
      <c r="C32" s="141"/>
      <c r="D32" s="308" t="s">
        <v>78</v>
      </c>
      <c r="E32" s="308"/>
      <c r="F32" s="308"/>
      <c r="G32" s="308"/>
      <c r="H32" s="308"/>
      <c r="I32" s="308"/>
    </row>
    <row r="33" spans="2:9" ht="15">
      <c r="B33" s="307" t="s">
        <v>91</v>
      </c>
      <c r="C33" s="307"/>
      <c r="D33" s="144"/>
      <c r="E33" s="141"/>
      <c r="F33" s="142"/>
      <c r="G33" s="141"/>
      <c r="H33" s="143"/>
      <c r="I33" s="143"/>
    </row>
  </sheetData>
  <sheetProtection/>
  <mergeCells count="32">
    <mergeCell ref="B27:C27"/>
    <mergeCell ref="D28:I28"/>
    <mergeCell ref="B29:C29"/>
    <mergeCell ref="B31:C31"/>
    <mergeCell ref="D32:I32"/>
    <mergeCell ref="B33:C33"/>
    <mergeCell ref="Z12:Z14"/>
    <mergeCell ref="C20:K20"/>
    <mergeCell ref="A22:P22"/>
    <mergeCell ref="C25:F25"/>
    <mergeCell ref="K25:N25"/>
    <mergeCell ref="C26:F26"/>
    <mergeCell ref="K26:N26"/>
    <mergeCell ref="D11:D14"/>
    <mergeCell ref="E11:E14"/>
    <mergeCell ref="F11:K11"/>
    <mergeCell ref="R11:W11"/>
    <mergeCell ref="I12:I14"/>
    <mergeCell ref="N12:N14"/>
    <mergeCell ref="U12:U14"/>
    <mergeCell ref="A9:F9"/>
    <mergeCell ref="J9:L9"/>
    <mergeCell ref="M9:N9"/>
    <mergeCell ref="A10:F10"/>
    <mergeCell ref="H10:J10"/>
    <mergeCell ref="N10:O10"/>
    <mergeCell ref="A1:P1"/>
    <mergeCell ref="A2:P2"/>
    <mergeCell ref="C3:G3"/>
    <mergeCell ref="A4:P4"/>
    <mergeCell ref="B5:P5"/>
    <mergeCell ref="A8:F8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showGridLines="0" tabSelected="1" zoomScale="80" zoomScaleNormal="80" zoomScalePageLayoutView="0" workbookViewId="0" topLeftCell="A1">
      <selection activeCell="J32" sqref="J32"/>
    </sheetView>
  </sheetViews>
  <sheetFormatPr defaultColWidth="9.140625" defaultRowHeight="15"/>
  <cols>
    <col min="1" max="1" width="5.7109375" style="192" customWidth="1"/>
    <col min="2" max="2" width="6.57421875" style="191" customWidth="1"/>
    <col min="3" max="3" width="58.8515625" style="191" customWidth="1"/>
    <col min="4" max="4" width="12.140625" style="191" customWidth="1"/>
    <col min="5" max="5" width="13.421875" style="191" customWidth="1"/>
    <col min="6" max="7" width="9.140625" style="191" customWidth="1"/>
    <col min="8" max="13" width="9.140625" style="192" customWidth="1"/>
    <col min="14" max="14" width="11.8515625" style="192" customWidth="1"/>
    <col min="15" max="15" width="12.00390625" style="192" customWidth="1"/>
    <col min="16" max="16" width="15.8515625" style="192" customWidth="1"/>
    <col min="17" max="17" width="9.7109375" style="192" bestFit="1" customWidth="1"/>
    <col min="18" max="16384" width="9.140625" style="19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23.25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0</v>
      </c>
      <c r="D3" s="294"/>
      <c r="E3" s="294"/>
      <c r="F3" s="294"/>
      <c r="G3" s="294"/>
      <c r="H3" s="287" t="s">
        <v>150</v>
      </c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5.75" customHeight="1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P21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323" t="s">
        <v>4</v>
      </c>
      <c r="I10" s="323"/>
      <c r="J10" s="323"/>
      <c r="K10" s="9"/>
      <c r="L10" s="9"/>
      <c r="M10" s="9"/>
      <c r="N10" s="324"/>
      <c r="O10" s="324"/>
    </row>
    <row r="11" spans="1:29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  <c r="AC11" s="162"/>
    </row>
    <row r="12" spans="1:29" ht="15" customHeight="1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  <c r="AC14" s="162"/>
    </row>
    <row r="15" spans="1:29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29" ht="27.75" customHeight="1" thickBot="1">
      <c r="A16" s="210"/>
      <c r="B16" s="211"/>
      <c r="C16" s="212" t="s">
        <v>43</v>
      </c>
      <c r="D16" s="213"/>
      <c r="E16" s="214"/>
      <c r="F16" s="214"/>
      <c r="G16" s="215"/>
      <c r="H16" s="216"/>
      <c r="I16" s="214"/>
      <c r="J16" s="214"/>
      <c r="K16" s="216"/>
      <c r="L16" s="216"/>
      <c r="M16" s="216"/>
      <c r="N16" s="216"/>
      <c r="O16" s="216"/>
      <c r="P16" s="217"/>
      <c r="R16" s="162"/>
      <c r="S16" s="162"/>
      <c r="T16" s="265"/>
      <c r="U16" s="266"/>
      <c r="V16" s="162"/>
      <c r="W16" s="162"/>
      <c r="X16" s="162"/>
      <c r="Y16" s="162"/>
      <c r="Z16" s="162"/>
      <c r="AA16" s="162"/>
      <c r="AB16" s="162"/>
      <c r="AC16" s="162"/>
    </row>
    <row r="17" spans="1:29" ht="25.5" customHeight="1">
      <c r="A17" s="208"/>
      <c r="B17" s="193"/>
      <c r="C17" s="246" t="s">
        <v>147</v>
      </c>
      <c r="D17" s="205"/>
      <c r="E17" s="194"/>
      <c r="F17" s="194"/>
      <c r="G17" s="195"/>
      <c r="H17" s="204"/>
      <c r="I17" s="204"/>
      <c r="J17" s="204"/>
      <c r="K17" s="204"/>
      <c r="L17" s="204"/>
      <c r="M17" s="204"/>
      <c r="N17" s="204"/>
      <c r="O17" s="204"/>
      <c r="P17" s="207"/>
      <c r="R17" s="162"/>
      <c r="S17" s="162"/>
      <c r="T17" s="267"/>
      <c r="U17" s="268"/>
      <c r="V17" s="162"/>
      <c r="W17" s="162"/>
      <c r="X17" s="162"/>
      <c r="Y17" s="162"/>
      <c r="Z17" s="162"/>
      <c r="AA17" s="162"/>
      <c r="AB17" s="162"/>
      <c r="AC17" s="162"/>
    </row>
    <row r="18" spans="1:29" ht="50.25" customHeight="1">
      <c r="A18" s="102">
        <v>1</v>
      </c>
      <c r="B18" s="21"/>
      <c r="C18" s="163" t="s">
        <v>145</v>
      </c>
      <c r="D18" s="21" t="s">
        <v>28</v>
      </c>
      <c r="E18" s="50">
        <v>30</v>
      </c>
      <c r="F18" s="20"/>
      <c r="G18" s="47"/>
      <c r="H18" s="47">
        <f>F18*G18</f>
        <v>0</v>
      </c>
      <c r="I18" s="47"/>
      <c r="J18" s="47"/>
      <c r="K18" s="47"/>
      <c r="L18" s="47">
        <f>ROUND((E18*F18),2)</f>
        <v>0</v>
      </c>
      <c r="M18" s="47">
        <f>ROUND((E18*H18),2)</f>
        <v>0</v>
      </c>
      <c r="N18" s="47">
        <f>ROUND((E18*I18),2)</f>
        <v>0</v>
      </c>
      <c r="O18" s="47">
        <f>ROUND((E18*J18),2)</f>
        <v>0</v>
      </c>
      <c r="P18" s="103">
        <f>E18*K18</f>
        <v>0</v>
      </c>
      <c r="R18" s="162"/>
      <c r="S18" s="162"/>
      <c r="T18" s="269"/>
      <c r="U18" s="264"/>
      <c r="V18" s="172"/>
      <c r="W18" s="162"/>
      <c r="X18" s="162"/>
      <c r="Y18" s="162"/>
      <c r="Z18" s="162"/>
      <c r="AA18" s="162"/>
      <c r="AB18" s="162"/>
      <c r="AC18" s="162"/>
    </row>
    <row r="19" spans="1:29" ht="27" customHeight="1">
      <c r="A19" s="288">
        <v>2</v>
      </c>
      <c r="B19" s="105"/>
      <c r="C19" s="289" t="s">
        <v>146</v>
      </c>
      <c r="D19" s="105" t="s">
        <v>36</v>
      </c>
      <c r="E19" s="209">
        <v>20</v>
      </c>
      <c r="F19" s="106"/>
      <c r="G19" s="226"/>
      <c r="H19" s="47">
        <f>F19*G19</f>
        <v>0</v>
      </c>
      <c r="I19" s="226"/>
      <c r="J19" s="226"/>
      <c r="K19" s="226"/>
      <c r="L19" s="47">
        <f>ROUND((E19*F19),2)</f>
        <v>0</v>
      </c>
      <c r="M19" s="47">
        <f>ROUND((E19*H19),2)</f>
        <v>0</v>
      </c>
      <c r="N19" s="47">
        <f>ROUND((E19*I19),2)</f>
        <v>0</v>
      </c>
      <c r="O19" s="47">
        <f>ROUND((E19*J19),2)</f>
        <v>0</v>
      </c>
      <c r="P19" s="103">
        <f>E19*K19</f>
        <v>0</v>
      </c>
      <c r="R19" s="162"/>
      <c r="S19" s="162"/>
      <c r="T19" s="269"/>
      <c r="U19" s="264"/>
      <c r="V19" s="172"/>
      <c r="W19" s="162"/>
      <c r="X19" s="162"/>
      <c r="Y19" s="162"/>
      <c r="Z19" s="162"/>
      <c r="AA19" s="162"/>
      <c r="AB19" s="162"/>
      <c r="AC19" s="162"/>
    </row>
    <row r="20" spans="1:29" ht="27" customHeight="1" thickBot="1">
      <c r="A20" s="288">
        <v>3</v>
      </c>
      <c r="B20" s="21"/>
      <c r="C20" s="404" t="s">
        <v>158</v>
      </c>
      <c r="D20" s="21" t="s">
        <v>151</v>
      </c>
      <c r="E20" s="50">
        <v>5</v>
      </c>
      <c r="F20" s="20"/>
      <c r="G20" s="47"/>
      <c r="H20" s="47">
        <f>F20*G20</f>
        <v>0</v>
      </c>
      <c r="I20" s="47"/>
      <c r="J20" s="47"/>
      <c r="K20" s="47"/>
      <c r="L20" s="47">
        <f>ROUND((E20*F20),2)</f>
        <v>0</v>
      </c>
      <c r="M20" s="47">
        <f>ROUND((E20*H20),2)</f>
        <v>0</v>
      </c>
      <c r="N20" s="47">
        <f>ROUND((E20*I20),2)</f>
        <v>0</v>
      </c>
      <c r="O20" s="47">
        <f>ROUND((E20*J20),2)</f>
        <v>0</v>
      </c>
      <c r="P20" s="103">
        <f>E20*K20</f>
        <v>0</v>
      </c>
      <c r="R20" s="162"/>
      <c r="S20" s="162"/>
      <c r="T20" s="269"/>
      <c r="U20" s="264"/>
      <c r="V20" s="172"/>
      <c r="W20" s="162"/>
      <c r="X20" s="162"/>
      <c r="Y20" s="162"/>
      <c r="Z20" s="162"/>
      <c r="AA20" s="162"/>
      <c r="AB20" s="162"/>
      <c r="AC20" s="162"/>
    </row>
    <row r="21" spans="1:29" ht="20.25" customHeight="1" thickBot="1">
      <c r="A21" s="107"/>
      <c r="B21" s="108"/>
      <c r="C21" s="317" t="s">
        <v>48</v>
      </c>
      <c r="D21" s="318"/>
      <c r="E21" s="318"/>
      <c r="F21" s="318"/>
      <c r="G21" s="318"/>
      <c r="H21" s="318"/>
      <c r="I21" s="318"/>
      <c r="J21" s="318"/>
      <c r="K21" s="319"/>
      <c r="L21" s="109">
        <f>SUM(L18:L19)</f>
        <v>0</v>
      </c>
      <c r="M21" s="109">
        <f>SUM(M18:M19)</f>
        <v>0</v>
      </c>
      <c r="N21" s="109">
        <f>SUM(N18:N19)</f>
        <v>0</v>
      </c>
      <c r="O21" s="109">
        <f>SUM(O18:O19)</f>
        <v>0</v>
      </c>
      <c r="P21" s="110">
        <f>SUM(P18:P19)</f>
        <v>0</v>
      </c>
      <c r="R21" s="162"/>
      <c r="S21" s="162"/>
      <c r="T21" s="270"/>
      <c r="U21" s="158"/>
      <c r="V21" s="162"/>
      <c r="W21" s="162"/>
      <c r="X21" s="162"/>
      <c r="Y21" s="162"/>
      <c r="Z21" s="162"/>
      <c r="AA21" s="162"/>
      <c r="AB21" s="162"/>
      <c r="AC21" s="162"/>
    </row>
    <row r="22" spans="1:29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5"/>
      <c r="P22" s="25"/>
      <c r="R22" s="162"/>
      <c r="S22" s="162"/>
      <c r="T22" s="269"/>
      <c r="U22" s="264"/>
      <c r="V22" s="162"/>
      <c r="W22" s="162"/>
      <c r="X22" s="162"/>
      <c r="Y22" s="162"/>
      <c r="Z22" s="162"/>
      <c r="AA22" s="162"/>
      <c r="AB22" s="162"/>
      <c r="AC22" s="162"/>
    </row>
    <row r="23" spans="1:21" ht="15">
      <c r="A23" s="309" t="s">
        <v>87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T23" s="269"/>
      <c r="U23" s="264"/>
    </row>
    <row r="24" spans="1:2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T24" s="269"/>
      <c r="U24" s="264"/>
    </row>
    <row r="25" spans="1:2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T25" s="269"/>
      <c r="U25" s="264"/>
    </row>
    <row r="26" spans="1:21" ht="15">
      <c r="A26" s="45"/>
      <c r="B26" s="45"/>
      <c r="C26" s="310"/>
      <c r="D26" s="310"/>
      <c r="E26" s="310"/>
      <c r="F26" s="310"/>
      <c r="G26" s="45"/>
      <c r="H26" s="45"/>
      <c r="I26" s="45"/>
      <c r="J26" s="45"/>
      <c r="K26" s="311"/>
      <c r="L26" s="311"/>
      <c r="M26" s="311"/>
      <c r="N26" s="311"/>
      <c r="O26" s="45"/>
      <c r="P26" s="45"/>
      <c r="T26" s="269"/>
      <c r="U26" s="264"/>
    </row>
    <row r="27" spans="1:21" ht="15">
      <c r="A27" s="45"/>
      <c r="B27" s="45"/>
      <c r="C27" s="310"/>
      <c r="D27" s="310"/>
      <c r="E27" s="310"/>
      <c r="F27" s="310"/>
      <c r="G27" s="45"/>
      <c r="H27" s="45"/>
      <c r="I27" s="45"/>
      <c r="J27" s="45"/>
      <c r="K27" s="311"/>
      <c r="L27" s="311"/>
      <c r="M27" s="311"/>
      <c r="N27" s="311"/>
      <c r="O27" s="45"/>
      <c r="P27" s="45"/>
      <c r="T27" s="267"/>
      <c r="U27" s="268"/>
    </row>
    <row r="28" spans="1:16" ht="15">
      <c r="A28" s="203"/>
      <c r="B28" s="307" t="s">
        <v>77</v>
      </c>
      <c r="C28" s="307"/>
      <c r="D28" s="144"/>
      <c r="E28" s="144"/>
      <c r="F28" s="144"/>
      <c r="G28" s="144"/>
      <c r="H28" s="144"/>
      <c r="I28" s="144"/>
      <c r="J28" s="203"/>
      <c r="K28" s="203"/>
      <c r="L28" s="203"/>
      <c r="M28" s="203"/>
      <c r="N28" s="203"/>
      <c r="O28" s="203"/>
      <c r="P28" s="203"/>
    </row>
    <row r="29" spans="1:16" ht="15.75">
      <c r="A29" s="203"/>
      <c r="B29" s="141"/>
      <c r="C29" s="141"/>
      <c r="D29" s="308" t="s">
        <v>78</v>
      </c>
      <c r="E29" s="308"/>
      <c r="F29" s="308"/>
      <c r="G29" s="308"/>
      <c r="H29" s="308"/>
      <c r="I29" s="308"/>
      <c r="J29" s="203"/>
      <c r="K29" s="203"/>
      <c r="L29" s="203"/>
      <c r="M29" s="203"/>
      <c r="N29" s="203"/>
      <c r="O29" s="203"/>
      <c r="P29" s="203"/>
    </row>
    <row r="30" spans="1:16" ht="15">
      <c r="A30" s="203"/>
      <c r="B30" s="307" t="s">
        <v>4</v>
      </c>
      <c r="C30" s="307"/>
      <c r="D30" s="141"/>
      <c r="E30" s="141"/>
      <c r="F30" s="142"/>
      <c r="G30" s="141"/>
      <c r="H30" s="143"/>
      <c r="I30" s="143"/>
      <c r="J30" s="203"/>
      <c r="K30" s="203"/>
      <c r="L30" s="203"/>
      <c r="M30" s="203"/>
      <c r="N30" s="203"/>
      <c r="O30" s="203"/>
      <c r="P30" s="203"/>
    </row>
    <row r="31" spans="2:9" ht="15">
      <c r="B31" s="141"/>
      <c r="C31" s="141"/>
      <c r="D31" s="141"/>
      <c r="E31" s="141"/>
      <c r="F31" s="142"/>
      <c r="G31" s="141"/>
      <c r="H31" s="143"/>
      <c r="I31" s="143"/>
    </row>
    <row r="32" spans="2:9" ht="15">
      <c r="B32" s="307" t="s">
        <v>80</v>
      </c>
      <c r="C32" s="307"/>
      <c r="D32" s="144"/>
      <c r="E32" s="144"/>
      <c r="F32" s="144"/>
      <c r="G32" s="144"/>
      <c r="H32" s="144"/>
      <c r="I32" s="144"/>
    </row>
    <row r="33" spans="2:9" ht="15.75">
      <c r="B33" s="141"/>
      <c r="C33" s="141"/>
      <c r="D33" s="308" t="s">
        <v>78</v>
      </c>
      <c r="E33" s="308"/>
      <c r="F33" s="308"/>
      <c r="G33" s="308"/>
      <c r="H33" s="308"/>
      <c r="I33" s="308"/>
    </row>
    <row r="34" spans="2:9" ht="15">
      <c r="B34" s="307" t="s">
        <v>91</v>
      </c>
      <c r="C34" s="307"/>
      <c r="D34" s="144"/>
      <c r="E34" s="141"/>
      <c r="F34" s="142"/>
      <c r="G34" s="141"/>
      <c r="H34" s="143"/>
      <c r="I34" s="143"/>
    </row>
  </sheetData>
  <sheetProtection/>
  <mergeCells count="32">
    <mergeCell ref="B28:C28"/>
    <mergeCell ref="D29:I29"/>
    <mergeCell ref="B30:C30"/>
    <mergeCell ref="B32:C32"/>
    <mergeCell ref="D33:I33"/>
    <mergeCell ref="B34:C34"/>
    <mergeCell ref="Z12:Z14"/>
    <mergeCell ref="C21:K21"/>
    <mergeCell ref="A23:P23"/>
    <mergeCell ref="C26:F26"/>
    <mergeCell ref="K26:N26"/>
    <mergeCell ref="C27:F27"/>
    <mergeCell ref="K27:N27"/>
    <mergeCell ref="D11:D14"/>
    <mergeCell ref="E11:E14"/>
    <mergeCell ref="F11:K11"/>
    <mergeCell ref="R11:W11"/>
    <mergeCell ref="I12:I14"/>
    <mergeCell ref="N12:N14"/>
    <mergeCell ref="U12:U14"/>
    <mergeCell ref="A9:F9"/>
    <mergeCell ref="J9:L9"/>
    <mergeCell ref="M9:N9"/>
    <mergeCell ref="A10:F10"/>
    <mergeCell ref="H10:J10"/>
    <mergeCell ref="N10:O10"/>
    <mergeCell ref="A1:P1"/>
    <mergeCell ref="A2:P2"/>
    <mergeCell ref="C3:G3"/>
    <mergeCell ref="A4:P4"/>
    <mergeCell ref="B5:P5"/>
    <mergeCell ref="A8:F8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80" zoomScaleNormal="80" zoomScalePageLayoutView="0" workbookViewId="0" topLeftCell="A7">
      <selection activeCell="C27" sqref="C27"/>
    </sheetView>
  </sheetViews>
  <sheetFormatPr defaultColWidth="9.140625" defaultRowHeight="15"/>
  <cols>
    <col min="1" max="1" width="9.28125" style="0" bestFit="1" customWidth="1"/>
    <col min="2" max="2" width="12.7109375" style="0" customWidth="1"/>
    <col min="3" max="3" width="49.7109375" style="0" customWidth="1"/>
    <col min="4" max="4" width="14.57421875" style="0" customWidth="1"/>
    <col min="5" max="5" width="12.421875" style="0" customWidth="1"/>
    <col min="6" max="6" width="13.00390625" style="0" customWidth="1"/>
    <col min="7" max="7" width="12.8515625" style="0" customWidth="1"/>
    <col min="8" max="8" width="14.8515625" style="0" customWidth="1"/>
    <col min="9" max="9" width="9.28125" style="0" bestFit="1" customWidth="1"/>
    <col min="12" max="12" width="13.00390625" style="0" bestFit="1" customWidth="1"/>
    <col min="13" max="13" width="17.421875" style="0" customWidth="1"/>
  </cols>
  <sheetData>
    <row r="1" spans="1:16" ht="15">
      <c r="A1" s="293" t="s">
        <v>144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s="190" customFormat="1" ht="18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5">
      <c r="A3" s="3"/>
      <c r="B3" s="4"/>
      <c r="C3" s="294" t="s">
        <v>69</v>
      </c>
      <c r="D3" s="294"/>
      <c r="E3" s="294"/>
      <c r="F3" s="294"/>
      <c r="G3" s="294"/>
      <c r="H3" s="5"/>
      <c r="I3" s="3"/>
      <c r="J3" s="3"/>
      <c r="K3" s="3"/>
      <c r="L3" s="3"/>
      <c r="M3" s="3"/>
      <c r="N3" s="3"/>
      <c r="O3" s="3"/>
      <c r="P3" s="2"/>
    </row>
    <row r="4" spans="1:16" ht="15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  <c r="P6" s="2"/>
    </row>
    <row r="7" spans="1:16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  <c r="P7" s="2"/>
    </row>
    <row r="8" spans="1:16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  <c r="P8" s="2"/>
    </row>
    <row r="9" spans="1:16" ht="15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/>
      <c r="K9" s="291"/>
      <c r="L9" s="291"/>
      <c r="M9" s="292"/>
      <c r="N9" s="292"/>
      <c r="O9" s="9"/>
      <c r="P9" s="2"/>
    </row>
    <row r="10" spans="1:15" ht="15.75">
      <c r="A10" s="61"/>
      <c r="B10" s="61"/>
      <c r="C10" s="62"/>
      <c r="D10" s="63" t="s">
        <v>53</v>
      </c>
      <c r="E10" s="64"/>
      <c r="F10" s="63"/>
      <c r="G10" s="61">
        <f>D31</f>
        <v>0</v>
      </c>
      <c r="H10" s="61"/>
      <c r="I10" s="61"/>
      <c r="J10" s="65"/>
      <c r="K10" s="65"/>
      <c r="L10" s="54"/>
      <c r="M10" s="54"/>
      <c r="N10" s="54"/>
      <c r="O10" s="54"/>
    </row>
    <row r="11" spans="1:15" ht="15.75">
      <c r="A11" s="61"/>
      <c r="B11" s="61"/>
      <c r="C11" s="62"/>
      <c r="D11" s="63" t="s">
        <v>54</v>
      </c>
      <c r="E11" s="64"/>
      <c r="F11" s="63"/>
      <c r="G11" s="61">
        <f>H28</f>
        <v>0</v>
      </c>
      <c r="H11" s="61"/>
      <c r="I11" s="61"/>
      <c r="J11" s="65"/>
      <c r="K11" s="65"/>
      <c r="L11" s="54"/>
      <c r="M11" s="54"/>
      <c r="N11" s="54"/>
      <c r="O11" s="54"/>
    </row>
    <row r="12" spans="1:15" ht="16.5" thickBot="1">
      <c r="A12" s="61"/>
      <c r="B12" s="61"/>
      <c r="C12" s="62"/>
      <c r="D12" s="63"/>
      <c r="E12" s="334" t="s">
        <v>4</v>
      </c>
      <c r="F12" s="334"/>
      <c r="G12" s="334"/>
      <c r="H12" s="334"/>
      <c r="I12" s="334"/>
      <c r="J12" s="334"/>
      <c r="K12" s="334"/>
      <c r="L12" s="54"/>
      <c r="M12" s="54"/>
      <c r="N12" s="54"/>
      <c r="O12" s="54"/>
    </row>
    <row r="13" spans="1:15" ht="16.5" customHeight="1" thickBot="1">
      <c r="A13" s="335" t="s">
        <v>55</v>
      </c>
      <c r="B13" s="335" t="s">
        <v>56</v>
      </c>
      <c r="C13" s="337" t="s">
        <v>12</v>
      </c>
      <c r="D13" s="339" t="s">
        <v>57</v>
      </c>
      <c r="E13" s="345"/>
      <c r="F13" s="346"/>
      <c r="G13" s="346"/>
      <c r="H13" s="347" t="s">
        <v>92</v>
      </c>
      <c r="I13" s="148"/>
      <c r="J13" s="65"/>
      <c r="K13" s="140"/>
      <c r="L13" s="344"/>
      <c r="M13" s="344"/>
      <c r="N13" s="344"/>
      <c r="O13" s="344"/>
    </row>
    <row r="14" spans="1:14" ht="72.75" customHeight="1" thickBot="1">
      <c r="A14" s="336"/>
      <c r="B14" s="336"/>
      <c r="C14" s="338"/>
      <c r="D14" s="340"/>
      <c r="E14" s="139" t="s">
        <v>58</v>
      </c>
      <c r="F14" s="139" t="s">
        <v>59</v>
      </c>
      <c r="G14" s="151" t="s">
        <v>60</v>
      </c>
      <c r="H14" s="348"/>
      <c r="I14" s="149"/>
      <c r="J14" s="140"/>
      <c r="K14" s="55"/>
      <c r="L14" s="186"/>
      <c r="M14" s="55"/>
      <c r="N14" s="56"/>
    </row>
    <row r="15" spans="1:14" s="190" customFormat="1" ht="15.75">
      <c r="A15" s="341" t="s">
        <v>111</v>
      </c>
      <c r="B15" s="342"/>
      <c r="C15" s="342"/>
      <c r="D15" s="342"/>
      <c r="E15" s="342"/>
      <c r="F15" s="342"/>
      <c r="G15" s="342"/>
      <c r="H15" s="343"/>
      <c r="I15" s="149"/>
      <c r="J15" s="140"/>
      <c r="K15" s="55"/>
      <c r="L15" s="186"/>
      <c r="M15" s="55"/>
      <c r="N15" s="56"/>
    </row>
    <row r="16" spans="1:14" ht="27.75" customHeight="1">
      <c r="A16" s="66">
        <v>1</v>
      </c>
      <c r="B16" s="67" t="s">
        <v>61</v>
      </c>
      <c r="C16" s="77" t="s">
        <v>81</v>
      </c>
      <c r="D16" s="68">
        <f>'I_asfalts 001'!P20</f>
        <v>0</v>
      </c>
      <c r="E16" s="68">
        <f>'I_asfalts 001'!M20</f>
        <v>0</v>
      </c>
      <c r="F16" s="68">
        <f>'I_asfalts 001'!N20</f>
        <v>0</v>
      </c>
      <c r="G16" s="68">
        <f>'I_asfalts 001'!O20</f>
        <v>0</v>
      </c>
      <c r="H16" s="150">
        <f>'I_asfalts 001'!L20</f>
        <v>0</v>
      </c>
      <c r="I16" s="149"/>
      <c r="J16" s="69"/>
      <c r="K16" s="57"/>
      <c r="L16" s="187"/>
      <c r="M16" s="57"/>
      <c r="N16" s="57"/>
    </row>
    <row r="17" spans="1:14" ht="37.5" customHeight="1">
      <c r="A17" s="66">
        <v>2</v>
      </c>
      <c r="B17" s="67" t="s">
        <v>62</v>
      </c>
      <c r="C17" s="176" t="str">
        <f>'I asfalts_002'!C17</f>
        <v>Iebrauktuves  no Atūpas ielas daļēja asfalta seguma atajunošana </v>
      </c>
      <c r="D17" s="68">
        <f>'I asfalts_002'!P25</f>
        <v>0</v>
      </c>
      <c r="E17" s="70">
        <f>'I asfalts_002'!M25</f>
        <v>0</v>
      </c>
      <c r="F17" s="70">
        <f>'I asfalts_002'!N25</f>
        <v>0</v>
      </c>
      <c r="G17" s="70">
        <f>'I asfalts_002'!O25</f>
        <v>0</v>
      </c>
      <c r="H17" s="72">
        <f>'I asfalts_002'!L25</f>
        <v>0</v>
      </c>
      <c r="I17" s="149"/>
      <c r="J17" s="69"/>
      <c r="K17" s="57"/>
      <c r="L17" s="184"/>
      <c r="M17" s="153"/>
      <c r="N17" s="57"/>
    </row>
    <row r="18" spans="1:14" ht="35.25" customHeight="1">
      <c r="A18" s="66">
        <v>3</v>
      </c>
      <c r="B18" s="67" t="s">
        <v>63</v>
      </c>
      <c r="C18" s="77" t="str">
        <f>I_asfalts_003!C17</f>
        <v>Asfalta seguma atjaunošana 32. korpuss no noliktavas puses</v>
      </c>
      <c r="D18" s="71">
        <f>I_asfalts_003!P25</f>
        <v>0</v>
      </c>
      <c r="E18" s="71">
        <f>I_asfalts_003!M25</f>
        <v>0</v>
      </c>
      <c r="F18" s="71">
        <f>I_asfalts_003!N25</f>
        <v>0</v>
      </c>
      <c r="G18" s="71">
        <f>I_asfalts_003!O25</f>
        <v>0</v>
      </c>
      <c r="H18" s="72">
        <f>I_asfalts_003!L25</f>
        <v>0</v>
      </c>
      <c r="I18" s="149"/>
      <c r="J18" s="69"/>
      <c r="K18" s="57"/>
      <c r="L18" s="184"/>
      <c r="M18" s="153"/>
      <c r="N18" s="57"/>
    </row>
    <row r="19" spans="1:14" ht="36.75" customHeight="1">
      <c r="A19" s="66">
        <v>4</v>
      </c>
      <c r="B19" s="67" t="s">
        <v>64</v>
      </c>
      <c r="C19" s="77" t="str">
        <f>'I asfalts_004'!C17</f>
        <v>38. korpuss stāvlaukuma asfalta seguma atjaunošana </v>
      </c>
      <c r="D19" s="71">
        <f>'I asfalts_004'!P25</f>
        <v>0</v>
      </c>
      <c r="E19" s="71">
        <f>'I asfalts_004'!M25</f>
        <v>0</v>
      </c>
      <c r="F19" s="71">
        <f>'I asfalts_004'!N25</f>
        <v>0</v>
      </c>
      <c r="G19" s="71">
        <f>'I asfalts_004'!O25</f>
        <v>0</v>
      </c>
      <c r="H19" s="72">
        <f>'I asfalts_004'!L25</f>
        <v>0</v>
      </c>
      <c r="I19" s="149"/>
      <c r="J19" s="69"/>
      <c r="K19" s="57"/>
      <c r="L19" s="184"/>
      <c r="M19" s="153"/>
      <c r="N19" s="57"/>
    </row>
    <row r="20" spans="1:14" ht="36.75" customHeight="1">
      <c r="A20" s="66">
        <v>5</v>
      </c>
      <c r="B20" s="67" t="s">
        <v>65</v>
      </c>
      <c r="C20" s="77" t="str">
        <f>'I_asfalts_ 005'!C17</f>
        <v>13. korpuss asfalta seguma atajunošana </v>
      </c>
      <c r="D20" s="73">
        <f>'I_asfalts_ 005'!P25</f>
        <v>0</v>
      </c>
      <c r="E20" s="73">
        <f>'I_asfalts_ 005'!M25</f>
        <v>0</v>
      </c>
      <c r="F20" s="73">
        <f>'I_asfalts_ 005'!N25</f>
        <v>0</v>
      </c>
      <c r="G20" s="73">
        <f>'I_asfalts_ 005'!O25</f>
        <v>0</v>
      </c>
      <c r="H20" s="74">
        <f>'I_asfalts_ 005'!L25</f>
        <v>0</v>
      </c>
      <c r="I20" s="149"/>
      <c r="J20" s="69"/>
      <c r="K20" s="57"/>
      <c r="L20" s="184"/>
      <c r="M20" s="153"/>
      <c r="N20" s="57"/>
    </row>
    <row r="21" spans="1:14" ht="36.75" customHeight="1">
      <c r="A21" s="66">
        <v>6</v>
      </c>
      <c r="B21" s="67" t="s">
        <v>68</v>
      </c>
      <c r="C21" s="77" t="str">
        <f>'I_asfalts_ 006'!C17</f>
        <v>8. korpuss asfalta seguma atjaunošana stāvlaukumā un ceļa seguma atajunošana </v>
      </c>
      <c r="D21" s="73">
        <f>'I_asfalts_ 006'!P26</f>
        <v>0</v>
      </c>
      <c r="E21" s="73">
        <f>'I_asfalts_ 006'!M26</f>
        <v>0</v>
      </c>
      <c r="F21" s="73">
        <f>'I_asfalts_ 006'!N26</f>
        <v>0</v>
      </c>
      <c r="G21" s="73">
        <f>'I_asfalts_ 006'!O26</f>
        <v>0</v>
      </c>
      <c r="H21" s="74">
        <f>'I_asfalts_ 006'!L26</f>
        <v>0</v>
      </c>
      <c r="I21" s="149"/>
      <c r="J21" s="69"/>
      <c r="K21" s="57"/>
      <c r="L21" s="184"/>
      <c r="M21" s="153"/>
      <c r="N21" s="57"/>
    </row>
    <row r="22" spans="1:14" ht="41.25" customHeight="1">
      <c r="A22" s="235">
        <v>7</v>
      </c>
      <c r="B22" s="67" t="s">
        <v>67</v>
      </c>
      <c r="C22" s="77" t="str">
        <f>I_asfalts_007!C17</f>
        <v>7. korpuss asfalta seguma atajunošana stāvlaukumā un  braucamais ceļš līdz 5. korpusam </v>
      </c>
      <c r="D22" s="73">
        <f>I_asfalts_007!P25</f>
        <v>0</v>
      </c>
      <c r="E22" s="73">
        <f>I_asfalts_007!M25</f>
        <v>0</v>
      </c>
      <c r="F22" s="73">
        <f>I_asfalts_007!N25</f>
        <v>0</v>
      </c>
      <c r="G22" s="73">
        <f>I_asfalts_007!O25</f>
        <v>0</v>
      </c>
      <c r="H22" s="74">
        <f>I_asfalts_007!L25</f>
        <v>0</v>
      </c>
      <c r="I22" s="149"/>
      <c r="J22" s="69"/>
      <c r="K22" s="57"/>
      <c r="L22" s="184"/>
      <c r="M22" s="153"/>
      <c r="N22" s="57"/>
    </row>
    <row r="23" spans="1:14" s="190" customFormat="1" ht="41.25" customHeight="1">
      <c r="A23" s="235">
        <v>8</v>
      </c>
      <c r="B23" s="286" t="s">
        <v>95</v>
      </c>
      <c r="C23" s="176" t="s">
        <v>97</v>
      </c>
      <c r="D23" s="73">
        <f>I_asfalts_008!P26</f>
        <v>0</v>
      </c>
      <c r="E23" s="73">
        <f>I_asfalts_008!M26</f>
        <v>0</v>
      </c>
      <c r="F23" s="73">
        <f>I_asfalts_008!N26</f>
        <v>0</v>
      </c>
      <c r="G23" s="73">
        <f>I_asfalts_008!O26</f>
        <v>0</v>
      </c>
      <c r="H23" s="74">
        <f>I_asfalts_008!L26</f>
        <v>0</v>
      </c>
      <c r="I23" s="149"/>
      <c r="J23" s="69"/>
      <c r="K23" s="206"/>
      <c r="L23" s="184"/>
      <c r="M23" s="153"/>
      <c r="N23" s="206"/>
    </row>
    <row r="24" spans="1:14" s="190" customFormat="1" ht="41.25" customHeight="1">
      <c r="A24" s="235">
        <v>9</v>
      </c>
      <c r="B24" s="234" t="s">
        <v>99</v>
      </c>
      <c r="C24" s="77" t="str">
        <f>I_asfalts_009!C17</f>
        <v>Asfalta seguma atjaunošana pie 25. korpusa. </v>
      </c>
      <c r="D24" s="73">
        <f>I_asfalts_009!P29</f>
        <v>0</v>
      </c>
      <c r="E24" s="73">
        <f>I_asfalts_009!M29</f>
        <v>0</v>
      </c>
      <c r="F24" s="73">
        <f>I_asfalts_009!N29</f>
        <v>0</v>
      </c>
      <c r="G24" s="73">
        <f>I_asfalts_009!O29</f>
        <v>0</v>
      </c>
      <c r="H24" s="74">
        <f>I_asfalts_009!L29</f>
        <v>0</v>
      </c>
      <c r="I24" s="149"/>
      <c r="J24" s="69"/>
      <c r="K24" s="206"/>
      <c r="L24" s="184"/>
      <c r="M24" s="153"/>
      <c r="N24" s="206"/>
    </row>
    <row r="25" spans="1:14" s="190" customFormat="1" ht="41.25" customHeight="1">
      <c r="A25" s="235">
        <v>10</v>
      </c>
      <c r="B25" s="284" t="s">
        <v>104</v>
      </c>
      <c r="C25" s="285" t="str">
        <f>I_aslats_010!C17</f>
        <v>Asfalta seguma atjaunošana pie 21.korpusa </v>
      </c>
      <c r="D25" s="71">
        <f>I_aslats_010!P25</f>
        <v>0</v>
      </c>
      <c r="E25" s="71">
        <f>I_aslats_010!M25</f>
        <v>0</v>
      </c>
      <c r="F25" s="71">
        <f>I_aslats_010!N25</f>
        <v>0</v>
      </c>
      <c r="G25" s="71">
        <f>I_aslats_010!O25</f>
        <v>0</v>
      </c>
      <c r="H25" s="72">
        <f>I_aslats_010!L25</f>
        <v>0</v>
      </c>
      <c r="I25" s="149"/>
      <c r="J25" s="69"/>
      <c r="K25" s="206"/>
      <c r="L25" s="184"/>
      <c r="M25" s="153"/>
      <c r="N25" s="206"/>
    </row>
    <row r="26" spans="1:14" s="190" customFormat="1" ht="41.25" customHeight="1">
      <c r="A26" s="235">
        <v>11</v>
      </c>
      <c r="B26" s="284" t="s">
        <v>139</v>
      </c>
      <c r="C26" s="285" t="s">
        <v>105</v>
      </c>
      <c r="D26" s="71">
        <f>I_asfalts_011!P20</f>
        <v>0</v>
      </c>
      <c r="E26" s="71">
        <f>I_asfalts_011!M20</f>
        <v>0</v>
      </c>
      <c r="F26" s="71">
        <f>I_asfalts_011!N20</f>
        <v>0</v>
      </c>
      <c r="G26" s="71">
        <f>I_asfalts_011!O20</f>
        <v>0</v>
      </c>
      <c r="H26" s="72">
        <f>I_asfalts_011!L20</f>
        <v>0</v>
      </c>
      <c r="I26" s="149"/>
      <c r="J26" s="69"/>
      <c r="K26" s="206"/>
      <c r="L26" s="184"/>
      <c r="M26" s="153"/>
      <c r="N26" s="206"/>
    </row>
    <row r="27" spans="1:14" s="190" customFormat="1" ht="41.25" customHeight="1" thickBot="1">
      <c r="A27" s="235">
        <v>12</v>
      </c>
      <c r="B27" s="284" t="s">
        <v>140</v>
      </c>
      <c r="C27" s="285" t="str">
        <f>I_asfalts_012!C17</f>
        <v>Dažādi ceļu labiekārtošanas darbi </v>
      </c>
      <c r="D27" s="71">
        <f>I_asfalts_012!P21</f>
        <v>0</v>
      </c>
      <c r="E27" s="71">
        <f>I_asfalts_012!M21</f>
        <v>0</v>
      </c>
      <c r="F27" s="71">
        <f>I_asfalts_012!N21</f>
        <v>0</v>
      </c>
      <c r="G27" s="71">
        <f>I_asfalts_012!O21</f>
        <v>0</v>
      </c>
      <c r="H27" s="72">
        <f>I_asfalts_012!L21</f>
        <v>0</v>
      </c>
      <c r="I27" s="149"/>
      <c r="J27" s="69"/>
      <c r="K27" s="206"/>
      <c r="L27" s="184"/>
      <c r="M27" s="153"/>
      <c r="N27" s="206"/>
    </row>
    <row r="28" spans="1:15" ht="16.5" thickBot="1">
      <c r="A28" s="328" t="s">
        <v>66</v>
      </c>
      <c r="B28" s="329"/>
      <c r="C28" s="330"/>
      <c r="D28" s="271">
        <f>SUM(D16:D27)</f>
        <v>0</v>
      </c>
      <c r="E28" s="271">
        <f>SUM(E16:E27)</f>
        <v>0</v>
      </c>
      <c r="F28" s="271">
        <f>SUM(F16:F27)</f>
        <v>0</v>
      </c>
      <c r="G28" s="271">
        <f>SUM(G16:G27)</f>
        <v>0</v>
      </c>
      <c r="H28" s="271">
        <f>SUM(H16:H27)</f>
        <v>0</v>
      </c>
      <c r="I28" s="149"/>
      <c r="J28" s="69"/>
      <c r="K28" s="57"/>
      <c r="L28" s="189"/>
      <c r="M28" s="154"/>
      <c r="N28" s="154"/>
      <c r="O28" s="155"/>
    </row>
    <row r="29" spans="1:15" ht="15">
      <c r="A29" s="331" t="s">
        <v>93</v>
      </c>
      <c r="B29" s="332"/>
      <c r="C29" s="333"/>
      <c r="D29" s="244">
        <f>ROUND(D28*0.05,2)</f>
        <v>0</v>
      </c>
      <c r="E29" s="240"/>
      <c r="F29" s="80"/>
      <c r="G29" s="80"/>
      <c r="H29" s="236"/>
      <c r="I29" s="79"/>
      <c r="J29" s="79"/>
      <c r="K29" s="79"/>
      <c r="L29" s="79"/>
      <c r="M29" s="79"/>
      <c r="N29" s="58"/>
      <c r="O29" s="58"/>
    </row>
    <row r="30" spans="1:15" ht="15">
      <c r="A30" s="349" t="s">
        <v>94</v>
      </c>
      <c r="B30" s="350"/>
      <c r="C30" s="351"/>
      <c r="D30" s="244">
        <f>ROUND(D28*0.05,2)</f>
        <v>0</v>
      </c>
      <c r="E30" s="241"/>
      <c r="F30" s="78"/>
      <c r="G30" s="78"/>
      <c r="H30" s="237"/>
      <c r="I30" s="79"/>
      <c r="J30" s="79"/>
      <c r="K30" s="79"/>
      <c r="L30" s="79"/>
      <c r="M30" s="79"/>
      <c r="N30" s="58"/>
      <c r="O30" s="58"/>
    </row>
    <row r="31" spans="1:16" ht="15.75" thickBot="1">
      <c r="A31" s="353" t="s">
        <v>51</v>
      </c>
      <c r="B31" s="354"/>
      <c r="C31" s="355"/>
      <c r="D31" s="245">
        <f>D30+D29+D28</f>
        <v>0</v>
      </c>
      <c r="E31" s="242"/>
      <c r="F31" s="238"/>
      <c r="G31" s="238"/>
      <c r="H31" s="239"/>
      <c r="I31" s="79"/>
      <c r="J31" s="79"/>
      <c r="K31" s="79"/>
      <c r="L31" s="79"/>
      <c r="M31" s="79"/>
      <c r="N31" s="54"/>
      <c r="O31" s="54"/>
      <c r="P31" s="157"/>
    </row>
    <row r="32" spans="1:20" ht="15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59"/>
      <c r="O32" s="59"/>
      <c r="T32" s="156"/>
    </row>
    <row r="33" spans="1:16" ht="15">
      <c r="A33" s="309" t="s">
        <v>87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</row>
    <row r="34" spans="1:15" ht="15">
      <c r="A34" s="75"/>
      <c r="B34" s="75"/>
      <c r="C34" s="75"/>
      <c r="D34" s="75"/>
      <c r="E34" s="75"/>
      <c r="F34" s="75"/>
      <c r="G34" s="76"/>
      <c r="H34" s="75"/>
      <c r="I34" s="75"/>
      <c r="J34" s="75"/>
      <c r="K34" s="75"/>
      <c r="L34" s="59"/>
      <c r="M34" s="59"/>
      <c r="N34" s="59"/>
      <c r="O34" s="59"/>
    </row>
    <row r="35" spans="1:16" s="2" customFormat="1" ht="15">
      <c r="A35" s="45"/>
      <c r="B35" s="45"/>
      <c r="C35" s="310"/>
      <c r="D35" s="310"/>
      <c r="E35" s="310"/>
      <c r="F35" s="310"/>
      <c r="G35" s="45"/>
      <c r="H35" s="45"/>
      <c r="I35" s="45"/>
      <c r="J35" s="45"/>
      <c r="K35" s="311"/>
      <c r="L35" s="311"/>
      <c r="M35" s="311"/>
      <c r="N35" s="311"/>
      <c r="O35" s="45"/>
      <c r="P35" s="45"/>
    </row>
    <row r="36" spans="1:16" s="2" customFormat="1" ht="15">
      <c r="A36" s="46"/>
      <c r="B36" s="307" t="s">
        <v>77</v>
      </c>
      <c r="C36" s="307"/>
      <c r="D36" s="144"/>
      <c r="E36" s="144"/>
      <c r="F36" s="144"/>
      <c r="G36" s="144"/>
      <c r="H36" s="144"/>
      <c r="I36" s="144"/>
      <c r="J36" s="46"/>
      <c r="K36" s="46"/>
      <c r="L36" s="46"/>
      <c r="M36" s="46"/>
      <c r="N36" s="46"/>
      <c r="O36" s="46"/>
      <c r="P36" s="46"/>
    </row>
    <row r="37" spans="1:16" s="2" customFormat="1" ht="15.75">
      <c r="A37" s="46"/>
      <c r="B37" s="141"/>
      <c r="C37" s="141"/>
      <c r="D37" s="308" t="s">
        <v>78</v>
      </c>
      <c r="E37" s="308"/>
      <c r="F37" s="308"/>
      <c r="G37" s="308"/>
      <c r="H37" s="308"/>
      <c r="I37" s="308"/>
      <c r="J37" s="46"/>
      <c r="K37" s="46"/>
      <c r="L37" s="46"/>
      <c r="M37" s="46"/>
      <c r="N37" s="46"/>
      <c r="O37" s="46"/>
      <c r="P37" s="46"/>
    </row>
    <row r="38" spans="1:16" s="2" customFormat="1" ht="15">
      <c r="A38" s="46"/>
      <c r="B38" s="307" t="s">
        <v>4</v>
      </c>
      <c r="C38" s="307"/>
      <c r="D38" s="141"/>
      <c r="E38" s="141"/>
      <c r="F38" s="142"/>
      <c r="G38" s="141"/>
      <c r="H38" s="143"/>
      <c r="I38" s="143"/>
      <c r="J38" s="46"/>
      <c r="K38" s="46"/>
      <c r="L38" s="46"/>
      <c r="M38" s="46"/>
      <c r="N38" s="46"/>
      <c r="O38" s="46"/>
      <c r="P38" s="46"/>
    </row>
    <row r="39" spans="2:9" s="2" customFormat="1" ht="15">
      <c r="B39" s="141"/>
      <c r="C39" s="141"/>
      <c r="D39" s="141"/>
      <c r="E39" s="141"/>
      <c r="F39" s="142"/>
      <c r="G39" s="141"/>
      <c r="H39" s="143"/>
      <c r="I39" s="143"/>
    </row>
    <row r="40" spans="2:9" s="2" customFormat="1" ht="15">
      <c r="B40" s="307" t="s">
        <v>80</v>
      </c>
      <c r="C40" s="307"/>
      <c r="D40" s="144"/>
      <c r="E40" s="144"/>
      <c r="F40" s="144"/>
      <c r="G40" s="144"/>
      <c r="H40" s="144"/>
      <c r="I40" s="144"/>
    </row>
    <row r="41" spans="2:9" s="2" customFormat="1" ht="15.75">
      <c r="B41" s="141"/>
      <c r="C41" s="141"/>
      <c r="D41" s="308" t="s">
        <v>78</v>
      </c>
      <c r="E41" s="308"/>
      <c r="F41" s="308"/>
      <c r="G41" s="308"/>
      <c r="H41" s="308"/>
      <c r="I41" s="308"/>
    </row>
    <row r="42" spans="2:9" s="2" customFormat="1" ht="15">
      <c r="B42" s="307" t="s">
        <v>91</v>
      </c>
      <c r="C42" s="307"/>
      <c r="D42" s="144"/>
      <c r="E42" s="141"/>
      <c r="F42" s="142"/>
      <c r="G42" s="141"/>
      <c r="H42" s="143"/>
      <c r="I42" s="143"/>
    </row>
    <row r="43" spans="1:15" ht="15.75">
      <c r="A43" s="60"/>
      <c r="B43" s="60"/>
      <c r="C43" s="60"/>
      <c r="D43" s="60"/>
      <c r="E43" s="60"/>
      <c r="F43" s="75"/>
      <c r="G43" s="75"/>
      <c r="H43" s="75"/>
      <c r="I43" s="75"/>
      <c r="J43" s="75"/>
      <c r="K43" s="75"/>
      <c r="L43" s="59"/>
      <c r="M43" s="59"/>
      <c r="N43" s="59"/>
      <c r="O43" s="59"/>
    </row>
  </sheetData>
  <sheetProtection/>
  <mergeCells count="32">
    <mergeCell ref="A2:P2"/>
    <mergeCell ref="A15:H15"/>
    <mergeCell ref="L13:O13"/>
    <mergeCell ref="E13:G13"/>
    <mergeCell ref="H13:H14"/>
    <mergeCell ref="C35:F35"/>
    <mergeCell ref="A30:C30"/>
    <mergeCell ref="M9:N9"/>
    <mergeCell ref="A32:M32"/>
    <mergeCell ref="A31:C31"/>
    <mergeCell ref="B42:C42"/>
    <mergeCell ref="B36:C36"/>
    <mergeCell ref="D37:I37"/>
    <mergeCell ref="B38:C38"/>
    <mergeCell ref="B40:C40"/>
    <mergeCell ref="D41:I41"/>
    <mergeCell ref="A33:P33"/>
    <mergeCell ref="E12:K12"/>
    <mergeCell ref="A13:A14"/>
    <mergeCell ref="B13:B14"/>
    <mergeCell ref="C13:C14"/>
    <mergeCell ref="D13:D14"/>
    <mergeCell ref="K35:N35"/>
    <mergeCell ref="A1:P1"/>
    <mergeCell ref="C3:G3"/>
    <mergeCell ref="A4:P4"/>
    <mergeCell ref="B5:P5"/>
    <mergeCell ref="A8:F8"/>
    <mergeCell ref="A9:F9"/>
    <mergeCell ref="J9:L9"/>
    <mergeCell ref="A28:C28"/>
    <mergeCell ref="A29:C29"/>
  </mergeCells>
  <printOptions/>
  <pageMargins left="0.7086614173228347" right="0.7086614173228347" top="0.99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N18" sqref="N18"/>
    </sheetView>
  </sheetViews>
  <sheetFormatPr defaultColWidth="9.140625" defaultRowHeight="15"/>
  <cols>
    <col min="4" max="4" width="21.421875" style="0" customWidth="1"/>
    <col min="5" max="5" width="29.140625" style="0" customWidth="1"/>
  </cols>
  <sheetData>
    <row r="1" spans="1:5" ht="16.5" customHeight="1">
      <c r="A1" s="81"/>
      <c r="B1" s="81"/>
      <c r="C1" s="81"/>
      <c r="D1" s="82" t="s">
        <v>71</v>
      </c>
      <c r="E1" s="83"/>
    </row>
    <row r="2" spans="1:5" ht="15.75" thickBot="1">
      <c r="A2" s="81"/>
      <c r="B2" s="81"/>
      <c r="C2" s="81"/>
      <c r="D2" s="84"/>
      <c r="E2" s="85"/>
    </row>
    <row r="3" spans="1:5" ht="15">
      <c r="A3" s="81"/>
      <c r="B3" s="81"/>
      <c r="C3" s="81"/>
      <c r="D3" s="84"/>
      <c r="E3" s="86" t="s">
        <v>88</v>
      </c>
    </row>
    <row r="4" spans="1:5" ht="15">
      <c r="A4" s="81"/>
      <c r="B4" s="81"/>
      <c r="C4" s="81"/>
      <c r="D4" s="84"/>
      <c r="E4" s="87" t="s">
        <v>72</v>
      </c>
    </row>
    <row r="5" spans="1:5" ht="15">
      <c r="A5" s="81"/>
      <c r="B5" s="81"/>
      <c r="C5" s="81"/>
      <c r="D5" s="84"/>
      <c r="E5" s="88" t="s">
        <v>148</v>
      </c>
    </row>
    <row r="6" spans="1:5" ht="15">
      <c r="A6" s="81"/>
      <c r="B6" s="81"/>
      <c r="C6" s="81"/>
      <c r="D6" s="81"/>
      <c r="E6" s="81"/>
    </row>
    <row r="7" spans="1:5" ht="15.75">
      <c r="A7" s="369" t="s">
        <v>73</v>
      </c>
      <c r="B7" s="369"/>
      <c r="C7" s="369"/>
      <c r="D7" s="369"/>
      <c r="E7" s="369"/>
    </row>
    <row r="8" spans="1:16" ht="18.75" customHeight="1">
      <c r="A8" s="298" t="s">
        <v>103</v>
      </c>
      <c r="B8" s="298"/>
      <c r="C8" s="298"/>
      <c r="D8" s="298"/>
      <c r="E8" s="298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</row>
    <row r="9" spans="1:10" ht="33" customHeight="1">
      <c r="A9" s="379" t="s">
        <v>90</v>
      </c>
      <c r="B9" s="380"/>
      <c r="C9" s="380"/>
      <c r="D9" s="380"/>
      <c r="E9" s="380"/>
      <c r="F9" s="380"/>
      <c r="G9" s="380"/>
      <c r="H9" s="380"/>
      <c r="I9" s="380"/>
      <c r="J9" s="380"/>
    </row>
    <row r="10" spans="1:7" ht="15">
      <c r="A10" s="35" t="s">
        <v>47</v>
      </c>
      <c r="B10" s="35"/>
      <c r="C10" s="35"/>
      <c r="D10" s="35"/>
      <c r="E10" s="35"/>
      <c r="F10" s="35"/>
      <c r="G10" s="7"/>
    </row>
    <row r="11" spans="1:7" ht="15">
      <c r="A11" s="297" t="s">
        <v>5</v>
      </c>
      <c r="B11" s="297"/>
      <c r="C11" s="297"/>
      <c r="D11" s="297"/>
      <c r="E11" s="297"/>
      <c r="F11" s="297"/>
      <c r="G11" s="7"/>
    </row>
    <row r="12" spans="1:7" ht="15">
      <c r="A12" s="290" t="s">
        <v>86</v>
      </c>
      <c r="B12" s="290"/>
      <c r="C12" s="290"/>
      <c r="D12" s="290"/>
      <c r="E12" s="290"/>
      <c r="F12" s="290"/>
      <c r="G12" s="8"/>
    </row>
    <row r="13" spans="1:5" ht="15">
      <c r="A13" s="65"/>
      <c r="B13" s="65"/>
      <c r="C13" s="65"/>
      <c r="D13" s="65"/>
      <c r="E13" s="65"/>
    </row>
    <row r="14" spans="1:5" ht="15">
      <c r="A14" s="89" t="s">
        <v>55</v>
      </c>
      <c r="B14" s="370" t="s">
        <v>74</v>
      </c>
      <c r="C14" s="371"/>
      <c r="D14" s="372"/>
      <c r="E14" s="90" t="s">
        <v>75</v>
      </c>
    </row>
    <row r="15" spans="1:5" s="190" customFormat="1" ht="15">
      <c r="A15" s="363" t="s">
        <v>111</v>
      </c>
      <c r="B15" s="364"/>
      <c r="C15" s="364"/>
      <c r="D15" s="364"/>
      <c r="E15" s="365"/>
    </row>
    <row r="16" spans="1:5" ht="33" customHeight="1">
      <c r="A16" s="89">
        <v>1</v>
      </c>
      <c r="B16" s="373" t="s">
        <v>109</v>
      </c>
      <c r="C16" s="374"/>
      <c r="D16" s="375"/>
      <c r="E16" s="91">
        <f>I_asfalts_kopsavilkums!D31</f>
        <v>0</v>
      </c>
    </row>
    <row r="17" spans="1:5" ht="15">
      <c r="A17" s="92"/>
      <c r="B17" s="376" t="s">
        <v>76</v>
      </c>
      <c r="C17" s="377"/>
      <c r="D17" s="378"/>
      <c r="E17" s="93">
        <f>SUM(E16:E16)</f>
        <v>0</v>
      </c>
    </row>
    <row r="18" spans="1:5" ht="27" customHeight="1">
      <c r="A18" s="358" t="s">
        <v>115</v>
      </c>
      <c r="B18" s="359"/>
      <c r="C18" s="359"/>
      <c r="D18" s="360"/>
      <c r="E18" s="93">
        <f>E16*21/100</f>
        <v>0</v>
      </c>
    </row>
    <row r="19" spans="1:5" ht="15">
      <c r="A19" s="361" t="s">
        <v>30</v>
      </c>
      <c r="B19" s="361"/>
      <c r="C19" s="361"/>
      <c r="D19" s="361"/>
      <c r="E19" s="94">
        <f>SUM(E17:E18)</f>
        <v>0</v>
      </c>
    </row>
    <row r="20" spans="1:5" ht="15">
      <c r="A20" s="65"/>
      <c r="B20" s="65"/>
      <c r="C20" s="65"/>
      <c r="D20" s="65"/>
      <c r="E20" s="65"/>
    </row>
    <row r="21" spans="1:5" ht="15">
      <c r="A21" s="65"/>
      <c r="B21" s="65"/>
      <c r="C21" s="65"/>
      <c r="D21" s="65"/>
      <c r="E21" s="65"/>
    </row>
    <row r="22" spans="1:5" ht="15">
      <c r="A22" s="95" t="s">
        <v>77</v>
      </c>
      <c r="B22" s="357"/>
      <c r="C22" s="357"/>
      <c r="D22" s="357"/>
      <c r="E22" s="357"/>
    </row>
    <row r="23" spans="1:5" ht="15">
      <c r="A23" s="95"/>
      <c r="B23" s="362" t="s">
        <v>78</v>
      </c>
      <c r="C23" s="362"/>
      <c r="D23" s="362"/>
      <c r="E23" s="362"/>
    </row>
    <row r="24" spans="1:5" ht="15">
      <c r="A24" s="95"/>
      <c r="B24" s="95"/>
      <c r="C24" s="95"/>
      <c r="D24" s="96"/>
      <c r="E24" s="97"/>
    </row>
    <row r="25" spans="1:5" ht="15">
      <c r="A25" s="366" t="s">
        <v>79</v>
      </c>
      <c r="B25" s="366"/>
      <c r="C25" s="366"/>
      <c r="D25" s="98"/>
      <c r="E25" s="98"/>
    </row>
    <row r="26" spans="1:5" ht="15">
      <c r="A26" s="95"/>
      <c r="B26" s="367"/>
      <c r="C26" s="367"/>
      <c r="D26" s="367"/>
      <c r="E26" s="367"/>
    </row>
    <row r="27" spans="1:5" ht="15">
      <c r="A27" s="95" t="s">
        <v>80</v>
      </c>
      <c r="B27" s="368"/>
      <c r="C27" s="368"/>
      <c r="D27" s="368"/>
      <c r="E27" s="368"/>
    </row>
    <row r="28" spans="1:5" ht="15">
      <c r="A28" s="95"/>
      <c r="B28" s="362" t="s">
        <v>78</v>
      </c>
      <c r="C28" s="362"/>
      <c r="D28" s="362"/>
      <c r="E28" s="362"/>
    </row>
    <row r="29" spans="1:5" ht="15">
      <c r="A29" s="95"/>
      <c r="B29" s="95"/>
      <c r="C29" s="95"/>
      <c r="D29" s="96"/>
      <c r="E29" s="97">
        <f>E24</f>
        <v>0</v>
      </c>
    </row>
    <row r="30" spans="1:5" ht="15">
      <c r="A30" s="95"/>
      <c r="B30" s="95"/>
      <c r="C30" s="95"/>
      <c r="D30" s="97"/>
      <c r="E30" s="97"/>
    </row>
    <row r="31" spans="1:5" ht="15">
      <c r="A31" s="95"/>
      <c r="B31" s="356"/>
      <c r="C31" s="356"/>
      <c r="D31" s="356"/>
      <c r="E31" s="356"/>
    </row>
  </sheetData>
  <sheetProtection/>
  <mergeCells count="17">
    <mergeCell ref="A7:E7"/>
    <mergeCell ref="B14:D14"/>
    <mergeCell ref="B16:D16"/>
    <mergeCell ref="B17:D17"/>
    <mergeCell ref="A11:F11"/>
    <mergeCell ref="A12:F12"/>
    <mergeCell ref="A9:J9"/>
    <mergeCell ref="B31:E31"/>
    <mergeCell ref="B22:E22"/>
    <mergeCell ref="A18:D18"/>
    <mergeCell ref="A19:D19"/>
    <mergeCell ref="B23:E23"/>
    <mergeCell ref="A8:E8"/>
    <mergeCell ref="A15:E15"/>
    <mergeCell ref="A25:C25"/>
    <mergeCell ref="B26:E27"/>
    <mergeCell ref="B28:E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zoomScalePageLayoutView="0" workbookViewId="0" topLeftCell="A10">
      <selection activeCell="D18" sqref="D18:D28"/>
    </sheetView>
  </sheetViews>
  <sheetFormatPr defaultColWidth="9.140625" defaultRowHeight="15"/>
  <cols>
    <col min="1" max="1" width="5.7109375" style="192" customWidth="1"/>
    <col min="2" max="2" width="6.57421875" style="191" customWidth="1"/>
    <col min="3" max="3" width="58.8515625" style="191" customWidth="1"/>
    <col min="4" max="4" width="12.140625" style="191" customWidth="1"/>
    <col min="5" max="5" width="13.421875" style="191" customWidth="1"/>
    <col min="6" max="7" width="9.140625" style="191" customWidth="1"/>
    <col min="8" max="13" width="9.140625" style="192" customWidth="1"/>
    <col min="14" max="14" width="11.8515625" style="192" customWidth="1"/>
    <col min="15" max="15" width="12.00390625" style="192" customWidth="1"/>
    <col min="16" max="16" width="15.8515625" style="192" customWidth="1"/>
    <col min="17" max="17" width="9.7109375" style="192" bestFit="1" customWidth="1"/>
    <col min="18" max="16384" width="9.140625" style="19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20.25" customHeight="1">
      <c r="A2" s="298" t="s">
        <v>110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0</v>
      </c>
      <c r="D3" s="294"/>
      <c r="E3" s="294"/>
      <c r="F3" s="294"/>
      <c r="G3" s="294"/>
      <c r="H3" s="5" t="s">
        <v>61</v>
      </c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38.25" customHeight="1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P29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29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  <c r="AC11" s="162"/>
    </row>
    <row r="12" spans="1:29" ht="15" customHeight="1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  <c r="AC14" s="162"/>
    </row>
    <row r="15" spans="1:29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29" ht="27.75" customHeight="1" thickBot="1">
      <c r="A16" s="394"/>
      <c r="B16" s="395"/>
      <c r="C16" s="396" t="str">
        <f>II_bruģis_2!C16</f>
        <v>Bruģēta /ceļa laukuma izveide, nomaiņa </v>
      </c>
      <c r="D16" s="397"/>
      <c r="E16" s="398"/>
      <c r="F16" s="398"/>
      <c r="G16" s="399"/>
      <c r="H16" s="400"/>
      <c r="I16" s="398"/>
      <c r="J16" s="398"/>
      <c r="K16" s="400"/>
      <c r="L16" s="400"/>
      <c r="M16" s="400"/>
      <c r="N16" s="400"/>
      <c r="O16" s="400"/>
      <c r="P16" s="401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25.5" customHeight="1">
      <c r="A17" s="388"/>
      <c r="B17" s="389"/>
      <c r="C17" s="390" t="str">
        <f>'II_bruģis_kopsavilkums '!C16</f>
        <v>Bruģētā laukuma/celiņa izveide, nomaiņa   līdz 50kvm </v>
      </c>
      <c r="D17" s="391"/>
      <c r="E17" s="392"/>
      <c r="F17" s="392"/>
      <c r="G17" s="393"/>
      <c r="H17" s="277"/>
      <c r="I17" s="277"/>
      <c r="J17" s="277"/>
      <c r="K17" s="277"/>
      <c r="L17" s="277"/>
      <c r="M17" s="277"/>
      <c r="N17" s="277"/>
      <c r="O17" s="277"/>
      <c r="P17" s="278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1:29" ht="15">
      <c r="A18" s="102">
        <v>1</v>
      </c>
      <c r="B18" s="21"/>
      <c r="C18" s="200" t="s">
        <v>37</v>
      </c>
      <c r="D18" s="21" t="s">
        <v>28</v>
      </c>
      <c r="E18" s="50">
        <v>1</v>
      </c>
      <c r="F18" s="20"/>
      <c r="G18" s="47"/>
      <c r="H18" s="47"/>
      <c r="I18" s="47"/>
      <c r="J18" s="47"/>
      <c r="K18" s="47">
        <f aca="true" t="shared" si="0" ref="K18:K26">SUM(H18:J18)</f>
        <v>0</v>
      </c>
      <c r="L18" s="47">
        <f aca="true" t="shared" si="1" ref="L18:L26">ROUND((E18*F18),2)</f>
        <v>0</v>
      </c>
      <c r="M18" s="47">
        <f aca="true" t="shared" si="2" ref="M18:M26">ROUND((E18*H18),2)</f>
        <v>0</v>
      </c>
      <c r="N18" s="47">
        <f aca="true" t="shared" si="3" ref="N18:N26">ROUND((E18*I18),2)</f>
        <v>0</v>
      </c>
      <c r="O18" s="47">
        <f aca="true" t="shared" si="4" ref="O18:O26">ROUND((E18*J18),2)</f>
        <v>0</v>
      </c>
      <c r="P18" s="103">
        <f aca="true" t="shared" si="5" ref="P18:P26">SUM(M18:O18)</f>
        <v>0</v>
      </c>
      <c r="R18" s="162"/>
      <c r="S18" s="162"/>
      <c r="T18" s="162"/>
      <c r="U18" s="172"/>
      <c r="V18" s="172"/>
      <c r="W18" s="162"/>
      <c r="X18" s="162"/>
      <c r="Y18" s="162"/>
      <c r="Z18" s="162"/>
      <c r="AA18" s="162"/>
      <c r="AB18" s="162"/>
      <c r="AC18" s="162"/>
    </row>
    <row r="19" spans="1:29" ht="15">
      <c r="A19" s="102">
        <f>A18+1</f>
        <v>2</v>
      </c>
      <c r="B19" s="21"/>
      <c r="C19" s="188" t="s">
        <v>120</v>
      </c>
      <c r="D19" s="252" t="s">
        <v>28</v>
      </c>
      <c r="E19" s="50">
        <v>1</v>
      </c>
      <c r="F19" s="20"/>
      <c r="G19" s="47"/>
      <c r="H19" s="47"/>
      <c r="I19" s="47"/>
      <c r="J19" s="47"/>
      <c r="K19" s="47">
        <f>SUM(H19:J19)</f>
        <v>0</v>
      </c>
      <c r="L19" s="47">
        <f>ROUND((E19*F19),2)</f>
        <v>0</v>
      </c>
      <c r="M19" s="47">
        <f>ROUND((E19*H19),2)</f>
        <v>0</v>
      </c>
      <c r="N19" s="47">
        <f>ROUND((E19*I19),2)</f>
        <v>0</v>
      </c>
      <c r="O19" s="47">
        <f>ROUND((E19*J19),2)</f>
        <v>0</v>
      </c>
      <c r="P19" s="103">
        <f>SUM(M19:O19)</f>
        <v>0</v>
      </c>
      <c r="R19" s="162"/>
      <c r="S19" s="162"/>
      <c r="T19" s="162"/>
      <c r="U19" s="172"/>
      <c r="V19" s="172"/>
      <c r="W19" s="162"/>
      <c r="X19" s="162"/>
      <c r="Y19" s="162"/>
      <c r="Z19" s="162"/>
      <c r="AA19" s="162"/>
      <c r="AB19" s="162"/>
      <c r="AC19" s="162"/>
    </row>
    <row r="20" spans="1:29" ht="24.75" customHeight="1">
      <c r="A20" s="102">
        <f aca="true" t="shared" si="6" ref="A20:A28">A19+1</f>
        <v>3</v>
      </c>
      <c r="B20" s="21"/>
      <c r="C20" s="247" t="s">
        <v>118</v>
      </c>
      <c r="D20" s="21" t="s">
        <v>28</v>
      </c>
      <c r="E20" s="50">
        <v>1</v>
      </c>
      <c r="F20" s="20"/>
      <c r="G20" s="47"/>
      <c r="H20" s="47"/>
      <c r="I20" s="50"/>
      <c r="J20" s="20"/>
      <c r="K20" s="47">
        <f t="shared" si="0"/>
        <v>0</v>
      </c>
      <c r="L20" s="47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103">
        <f t="shared" si="5"/>
        <v>0</v>
      </c>
      <c r="R20" s="162"/>
      <c r="S20" s="162"/>
      <c r="T20" s="162"/>
      <c r="U20" s="172"/>
      <c r="V20" s="172"/>
      <c r="W20" s="162"/>
      <c r="X20" s="162"/>
      <c r="Y20" s="162"/>
      <c r="Z20" s="162"/>
      <c r="AA20" s="162"/>
      <c r="AB20" s="162"/>
      <c r="AC20" s="162"/>
    </row>
    <row r="21" spans="1:29" ht="13.5" customHeight="1">
      <c r="A21" s="102">
        <f t="shared" si="6"/>
        <v>4</v>
      </c>
      <c r="B21" s="21"/>
      <c r="C21" s="248" t="s">
        <v>100</v>
      </c>
      <c r="D21" s="183" t="s">
        <v>28</v>
      </c>
      <c r="E21" s="50">
        <v>1</v>
      </c>
      <c r="F21" s="20"/>
      <c r="G21" s="47"/>
      <c r="H21" s="47"/>
      <c r="I21" s="50"/>
      <c r="J21" s="20"/>
      <c r="K21" s="47">
        <f t="shared" si="0"/>
        <v>0</v>
      </c>
      <c r="L21" s="47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103">
        <f t="shared" si="5"/>
        <v>0</v>
      </c>
      <c r="R21" s="162"/>
      <c r="S21" s="162"/>
      <c r="T21" s="162"/>
      <c r="U21" s="172"/>
      <c r="V21" s="172"/>
      <c r="W21" s="162"/>
      <c r="X21" s="162"/>
      <c r="Y21" s="162"/>
      <c r="Z21" s="162"/>
      <c r="AA21" s="162"/>
      <c r="AB21" s="162"/>
      <c r="AC21" s="162"/>
    </row>
    <row r="22" spans="1:29" ht="17.25" customHeight="1">
      <c r="A22" s="102">
        <f t="shared" si="6"/>
        <v>5</v>
      </c>
      <c r="B22" s="21"/>
      <c r="C22" s="249" t="s">
        <v>117</v>
      </c>
      <c r="D22" s="183" t="s">
        <v>28</v>
      </c>
      <c r="E22" s="50">
        <v>1</v>
      </c>
      <c r="F22" s="20"/>
      <c r="G22" s="47"/>
      <c r="H22" s="47"/>
      <c r="I22" s="50"/>
      <c r="J22" s="20"/>
      <c r="K22" s="47">
        <f t="shared" si="0"/>
        <v>0</v>
      </c>
      <c r="L22" s="47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103">
        <f t="shared" si="5"/>
        <v>0</v>
      </c>
      <c r="R22" s="162"/>
      <c r="S22" s="162"/>
      <c r="T22" s="162"/>
      <c r="U22" s="172"/>
      <c r="V22" s="172"/>
      <c r="W22" s="162"/>
      <c r="X22" s="162"/>
      <c r="Y22" s="162"/>
      <c r="Z22" s="162"/>
      <c r="AA22" s="162"/>
      <c r="AB22" s="162"/>
      <c r="AC22" s="162"/>
    </row>
    <row r="23" spans="1:29" ht="25.5">
      <c r="A23" s="102">
        <f t="shared" si="6"/>
        <v>6</v>
      </c>
      <c r="B23" s="21"/>
      <c r="C23" s="23" t="s">
        <v>122</v>
      </c>
      <c r="D23" s="183" t="s">
        <v>28</v>
      </c>
      <c r="E23" s="50">
        <v>1</v>
      </c>
      <c r="F23" s="20"/>
      <c r="G23" s="47"/>
      <c r="H23" s="47"/>
      <c r="I23" s="50"/>
      <c r="J23" s="20"/>
      <c r="K23" s="47">
        <f t="shared" si="0"/>
        <v>0</v>
      </c>
      <c r="L23" s="47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103">
        <f t="shared" si="5"/>
        <v>0</v>
      </c>
      <c r="R23" s="162"/>
      <c r="S23" s="162"/>
      <c r="T23" s="162"/>
      <c r="U23" s="172"/>
      <c r="V23" s="172"/>
      <c r="W23" s="162"/>
      <c r="X23" s="162"/>
      <c r="Y23" s="162"/>
      <c r="Z23" s="162"/>
      <c r="AA23" s="162"/>
      <c r="AB23" s="162"/>
      <c r="AC23" s="162"/>
    </row>
    <row r="24" spans="1:29" ht="15">
      <c r="A24" s="102">
        <f t="shared" si="6"/>
        <v>7</v>
      </c>
      <c r="B24" s="21"/>
      <c r="C24" s="250" t="s">
        <v>101</v>
      </c>
      <c r="D24" s="21" t="s">
        <v>27</v>
      </c>
      <c r="E24" s="50">
        <v>1</v>
      </c>
      <c r="F24" s="20"/>
      <c r="G24" s="47"/>
      <c r="H24" s="47"/>
      <c r="I24" s="20"/>
      <c r="J24" s="20"/>
      <c r="K24" s="47">
        <f t="shared" si="0"/>
        <v>0</v>
      </c>
      <c r="L24" s="47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103">
        <f t="shared" si="5"/>
        <v>0</v>
      </c>
      <c r="R24" s="162"/>
      <c r="S24" s="162"/>
      <c r="T24" s="162"/>
      <c r="U24" s="172"/>
      <c r="V24" s="172"/>
      <c r="W24" s="162"/>
      <c r="X24" s="162"/>
      <c r="Y24" s="162"/>
      <c r="Z24" s="162"/>
      <c r="AA24" s="162"/>
      <c r="AB24" s="162"/>
      <c r="AC24" s="162"/>
    </row>
    <row r="25" spans="1:29" ht="37.5" customHeight="1">
      <c r="A25" s="102">
        <f t="shared" si="6"/>
        <v>8</v>
      </c>
      <c r="B25" s="105"/>
      <c r="C25" s="251" t="s">
        <v>121</v>
      </c>
      <c r="D25" s="105" t="s">
        <v>28</v>
      </c>
      <c r="E25" s="50">
        <v>1</v>
      </c>
      <c r="F25" s="106"/>
      <c r="G25" s="226"/>
      <c r="H25" s="226"/>
      <c r="I25" s="106"/>
      <c r="J25" s="106"/>
      <c r="K25" s="226">
        <f t="shared" si="0"/>
        <v>0</v>
      </c>
      <c r="L25" s="226">
        <f t="shared" si="1"/>
        <v>0</v>
      </c>
      <c r="M25" s="226">
        <f t="shared" si="2"/>
        <v>0</v>
      </c>
      <c r="N25" s="226">
        <f t="shared" si="3"/>
        <v>0</v>
      </c>
      <c r="O25" s="226">
        <f t="shared" si="4"/>
        <v>0</v>
      </c>
      <c r="P25" s="227">
        <f t="shared" si="5"/>
        <v>0</v>
      </c>
      <c r="R25" s="162"/>
      <c r="S25" s="162"/>
      <c r="T25" s="162"/>
      <c r="U25" s="172"/>
      <c r="V25" s="172"/>
      <c r="W25" s="162"/>
      <c r="X25" s="162"/>
      <c r="Y25" s="162"/>
      <c r="Z25" s="162"/>
      <c r="AA25" s="162"/>
      <c r="AB25" s="162"/>
      <c r="AC25" s="162"/>
    </row>
    <row r="26" spans="1:29" ht="37.5" customHeight="1">
      <c r="A26" s="102">
        <f t="shared" si="6"/>
        <v>9</v>
      </c>
      <c r="B26" s="105"/>
      <c r="C26" s="251" t="s">
        <v>126</v>
      </c>
      <c r="D26" s="105" t="s">
        <v>28</v>
      </c>
      <c r="E26" s="50">
        <v>1</v>
      </c>
      <c r="F26" s="106"/>
      <c r="G26" s="226"/>
      <c r="H26" s="226"/>
      <c r="I26" s="106"/>
      <c r="J26" s="106"/>
      <c r="K26" s="226">
        <f t="shared" si="0"/>
        <v>0</v>
      </c>
      <c r="L26" s="226">
        <f t="shared" si="1"/>
        <v>0</v>
      </c>
      <c r="M26" s="226">
        <f t="shared" si="2"/>
        <v>0</v>
      </c>
      <c r="N26" s="226">
        <f t="shared" si="3"/>
        <v>0</v>
      </c>
      <c r="O26" s="226">
        <f t="shared" si="4"/>
        <v>0</v>
      </c>
      <c r="P26" s="227">
        <f t="shared" si="5"/>
        <v>0</v>
      </c>
      <c r="R26" s="162"/>
      <c r="S26" s="162"/>
      <c r="T26" s="162"/>
      <c r="U26" s="172"/>
      <c r="V26" s="172"/>
      <c r="W26" s="162"/>
      <c r="X26" s="162"/>
      <c r="Y26" s="162"/>
      <c r="Z26" s="162"/>
      <c r="AA26" s="162"/>
      <c r="AB26" s="162"/>
      <c r="AC26" s="162"/>
    </row>
    <row r="27" spans="1:29" ht="27.75" customHeight="1">
      <c r="A27" s="102">
        <f t="shared" si="6"/>
        <v>10</v>
      </c>
      <c r="B27" s="105"/>
      <c r="C27" s="262" t="s">
        <v>128</v>
      </c>
      <c r="D27" s="253" t="s">
        <v>27</v>
      </c>
      <c r="E27" s="50">
        <v>1</v>
      </c>
      <c r="F27" s="106"/>
      <c r="G27" s="226"/>
      <c r="H27" s="226"/>
      <c r="I27" s="106"/>
      <c r="J27" s="106"/>
      <c r="K27" s="226">
        <f>SUM(H27:J27)</f>
        <v>0</v>
      </c>
      <c r="L27" s="226">
        <f>ROUND((E27*F27),2)</f>
        <v>0</v>
      </c>
      <c r="M27" s="226">
        <f>ROUND((E27*H27),2)</f>
        <v>0</v>
      </c>
      <c r="N27" s="226">
        <f>ROUND((E27*I27),2)</f>
        <v>0</v>
      </c>
      <c r="O27" s="226">
        <f>ROUND((E27*J27),2)</f>
        <v>0</v>
      </c>
      <c r="P27" s="227">
        <f>SUM(M27:O27)</f>
        <v>0</v>
      </c>
      <c r="R27" s="162"/>
      <c r="S27" s="162"/>
      <c r="T27" s="162"/>
      <c r="U27" s="172"/>
      <c r="V27" s="172"/>
      <c r="W27" s="162"/>
      <c r="X27" s="162"/>
      <c r="Y27" s="162"/>
      <c r="Z27" s="162"/>
      <c r="AA27" s="162"/>
      <c r="AB27" s="162"/>
      <c r="AC27" s="162"/>
    </row>
    <row r="28" spans="1:29" ht="15.75" thickBot="1">
      <c r="A28" s="102">
        <f t="shared" si="6"/>
        <v>11</v>
      </c>
      <c r="B28" s="105"/>
      <c r="C28" s="262" t="s">
        <v>127</v>
      </c>
      <c r="D28" s="233" t="s">
        <v>28</v>
      </c>
      <c r="E28" s="50">
        <v>1</v>
      </c>
      <c r="F28" s="106"/>
      <c r="G28" s="226"/>
      <c r="H28" s="226"/>
      <c r="I28" s="226"/>
      <c r="J28" s="106"/>
      <c r="K28" s="226">
        <f>SUM(H28:J28)</f>
        <v>0</v>
      </c>
      <c r="L28" s="226">
        <f>ROUND((E28*F28),2)</f>
        <v>0</v>
      </c>
      <c r="M28" s="226">
        <f>ROUND((E28*H28),2)</f>
        <v>0</v>
      </c>
      <c r="N28" s="226">
        <f>ROUND((E28*I28),2)</f>
        <v>0</v>
      </c>
      <c r="O28" s="226">
        <f>ROUND((E28*J28),2)</f>
        <v>0</v>
      </c>
      <c r="P28" s="227">
        <f>SUM(M28:O28)</f>
        <v>0</v>
      </c>
      <c r="R28" s="162"/>
      <c r="S28" s="162"/>
      <c r="T28" s="162"/>
      <c r="U28" s="172"/>
      <c r="V28" s="172"/>
      <c r="W28" s="162"/>
      <c r="X28" s="162"/>
      <c r="Y28" s="162"/>
      <c r="Z28" s="162"/>
      <c r="AA28" s="162"/>
      <c r="AB28" s="162"/>
      <c r="AC28" s="162"/>
    </row>
    <row r="29" spans="1:29" ht="15.75" thickBot="1">
      <c r="A29" s="107"/>
      <c r="B29" s="108"/>
      <c r="C29" s="317" t="s">
        <v>48</v>
      </c>
      <c r="D29" s="318"/>
      <c r="E29" s="318"/>
      <c r="F29" s="318"/>
      <c r="G29" s="318"/>
      <c r="H29" s="318"/>
      <c r="I29" s="318"/>
      <c r="J29" s="318"/>
      <c r="K29" s="319"/>
      <c r="L29" s="109">
        <f>SUM(L18:L28)</f>
        <v>0</v>
      </c>
      <c r="M29" s="109">
        <f>SUM(M18:M28)</f>
        <v>0</v>
      </c>
      <c r="N29" s="109">
        <f>SUM(N18:N28)</f>
        <v>0</v>
      </c>
      <c r="O29" s="109">
        <f>SUM(O18:O28)</f>
        <v>0</v>
      </c>
      <c r="P29" s="110">
        <f>SUM(P18:P28)</f>
        <v>0</v>
      </c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</row>
    <row r="30" spans="1:29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</row>
    <row r="31" spans="1:16" ht="15">
      <c r="A31" s="309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</row>
    <row r="32" spans="1:16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">
      <c r="A34" s="45"/>
      <c r="B34" s="45"/>
      <c r="C34" s="310"/>
      <c r="D34" s="310"/>
      <c r="E34" s="310"/>
      <c r="F34" s="310"/>
      <c r="G34" s="45"/>
      <c r="H34" s="45"/>
      <c r="I34" s="45"/>
      <c r="J34" s="45"/>
      <c r="K34" s="311"/>
      <c r="L34" s="311"/>
      <c r="M34" s="311"/>
      <c r="N34" s="311"/>
      <c r="O34" s="45"/>
      <c r="P34" s="45"/>
    </row>
    <row r="35" spans="1:16" ht="15">
      <c r="A35" s="45"/>
      <c r="B35" s="45"/>
      <c r="C35" s="310"/>
      <c r="D35" s="310"/>
      <c r="E35" s="310"/>
      <c r="F35" s="310"/>
      <c r="G35" s="45"/>
      <c r="H35" s="45"/>
      <c r="I35" s="45"/>
      <c r="J35" s="45"/>
      <c r="K35" s="311"/>
      <c r="L35" s="311"/>
      <c r="M35" s="311"/>
      <c r="N35" s="311"/>
      <c r="O35" s="45"/>
      <c r="P35" s="45"/>
    </row>
    <row r="36" spans="1:16" ht="15">
      <c r="A36" s="203"/>
      <c r="B36" s="307" t="s">
        <v>77</v>
      </c>
      <c r="C36" s="307"/>
      <c r="D36" s="144"/>
      <c r="E36" s="144"/>
      <c r="F36" s="144"/>
      <c r="G36" s="144"/>
      <c r="H36" s="144"/>
      <c r="I36" s="144"/>
      <c r="J36" s="203"/>
      <c r="K36" s="203"/>
      <c r="L36" s="203"/>
      <c r="M36" s="203"/>
      <c r="N36" s="203"/>
      <c r="O36" s="203"/>
      <c r="P36" s="203"/>
    </row>
    <row r="37" spans="1:16" ht="15.75">
      <c r="A37" s="203"/>
      <c r="B37" s="141"/>
      <c r="C37" s="141"/>
      <c r="D37" s="308" t="s">
        <v>78</v>
      </c>
      <c r="E37" s="308"/>
      <c r="F37" s="308"/>
      <c r="G37" s="308"/>
      <c r="H37" s="308"/>
      <c r="I37" s="308"/>
      <c r="J37" s="203"/>
      <c r="K37" s="203"/>
      <c r="L37" s="203"/>
      <c r="M37" s="203"/>
      <c r="N37" s="203"/>
      <c r="O37" s="203"/>
      <c r="P37" s="203"/>
    </row>
    <row r="38" spans="1:16" ht="15">
      <c r="A38" s="203"/>
      <c r="B38" s="307" t="s">
        <v>4</v>
      </c>
      <c r="C38" s="307"/>
      <c r="D38" s="141"/>
      <c r="E38" s="141"/>
      <c r="F38" s="142"/>
      <c r="G38" s="141"/>
      <c r="H38" s="143"/>
      <c r="I38" s="143"/>
      <c r="J38" s="203"/>
      <c r="K38" s="203"/>
      <c r="L38" s="203"/>
      <c r="M38" s="203"/>
      <c r="N38" s="203"/>
      <c r="O38" s="203"/>
      <c r="P38" s="203"/>
    </row>
    <row r="39" spans="2:9" ht="15">
      <c r="B39" s="141"/>
      <c r="C39" s="141"/>
      <c r="D39" s="141"/>
      <c r="E39" s="141"/>
      <c r="F39" s="142"/>
      <c r="G39" s="141"/>
      <c r="H39" s="143"/>
      <c r="I39" s="143"/>
    </row>
    <row r="40" spans="2:9" ht="15">
      <c r="B40" s="307" t="s">
        <v>80</v>
      </c>
      <c r="C40" s="307"/>
      <c r="D40" s="144"/>
      <c r="E40" s="144"/>
      <c r="F40" s="144"/>
      <c r="G40" s="144"/>
      <c r="H40" s="144"/>
      <c r="I40" s="144"/>
    </row>
    <row r="41" spans="2:9" ht="15.75">
      <c r="B41" s="141"/>
      <c r="C41" s="141"/>
      <c r="D41" s="308" t="s">
        <v>78</v>
      </c>
      <c r="E41" s="308"/>
      <c r="F41" s="308"/>
      <c r="G41" s="308"/>
      <c r="H41" s="308"/>
      <c r="I41" s="308"/>
    </row>
    <row r="42" spans="2:9" ht="15">
      <c r="B42" s="307" t="s">
        <v>91</v>
      </c>
      <c r="C42" s="307"/>
      <c r="D42" s="144"/>
      <c r="E42" s="141"/>
      <c r="F42" s="142"/>
      <c r="G42" s="141"/>
      <c r="H42" s="143"/>
      <c r="I42" s="143"/>
    </row>
  </sheetData>
  <sheetProtection/>
  <mergeCells count="32">
    <mergeCell ref="A1:P1"/>
    <mergeCell ref="C3:G3"/>
    <mergeCell ref="A4:P4"/>
    <mergeCell ref="B5:P5"/>
    <mergeCell ref="A8:F8"/>
    <mergeCell ref="A9:F9"/>
    <mergeCell ref="J9:L9"/>
    <mergeCell ref="M9:N9"/>
    <mergeCell ref="A2:P2"/>
    <mergeCell ref="A10:F10"/>
    <mergeCell ref="H10:J10"/>
    <mergeCell ref="N10:O10"/>
    <mergeCell ref="D11:D14"/>
    <mergeCell ref="E11:E14"/>
    <mergeCell ref="F11:K11"/>
    <mergeCell ref="B36:C36"/>
    <mergeCell ref="R11:W11"/>
    <mergeCell ref="I12:I14"/>
    <mergeCell ref="N12:N14"/>
    <mergeCell ref="U12:U14"/>
    <mergeCell ref="Z12:Z14"/>
    <mergeCell ref="C29:K29"/>
    <mergeCell ref="D37:I37"/>
    <mergeCell ref="B38:C38"/>
    <mergeCell ref="B40:C40"/>
    <mergeCell ref="D41:I41"/>
    <mergeCell ref="B42:C42"/>
    <mergeCell ref="A31:P31"/>
    <mergeCell ref="C34:F34"/>
    <mergeCell ref="K34:N34"/>
    <mergeCell ref="C35:F35"/>
    <mergeCell ref="K35:N35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zoomScalePageLayoutView="0" workbookViewId="0" topLeftCell="A7">
      <selection activeCell="D18" sqref="D18:D28"/>
    </sheetView>
  </sheetViews>
  <sheetFormatPr defaultColWidth="9.140625" defaultRowHeight="15"/>
  <cols>
    <col min="1" max="1" width="5.7109375" style="192" customWidth="1"/>
    <col min="2" max="2" width="6.57421875" style="191" customWidth="1"/>
    <col min="3" max="3" width="58.8515625" style="191" customWidth="1"/>
    <col min="4" max="4" width="12.140625" style="191" customWidth="1"/>
    <col min="5" max="5" width="13.421875" style="191" customWidth="1"/>
    <col min="6" max="7" width="9.140625" style="191" customWidth="1"/>
    <col min="8" max="13" width="9.140625" style="192" customWidth="1"/>
    <col min="14" max="14" width="11.8515625" style="192" customWidth="1"/>
    <col min="15" max="15" width="12.00390625" style="192" customWidth="1"/>
    <col min="16" max="16" width="15.8515625" style="192" customWidth="1"/>
    <col min="17" max="17" width="9.7109375" style="192" bestFit="1" customWidth="1"/>
    <col min="18" max="16384" width="9.140625" style="19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8.75">
      <c r="A2" s="298" t="s">
        <v>110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.75" customHeight="1">
      <c r="A3" s="3"/>
      <c r="B3" s="4"/>
      <c r="C3" s="294" t="s">
        <v>0</v>
      </c>
      <c r="D3" s="294"/>
      <c r="E3" s="294"/>
      <c r="F3" s="294"/>
      <c r="G3" s="294"/>
      <c r="H3" s="5" t="s">
        <v>62</v>
      </c>
      <c r="I3" s="3"/>
      <c r="J3" s="3"/>
      <c r="K3" s="3"/>
      <c r="L3" s="3"/>
      <c r="M3" s="3"/>
      <c r="N3" s="3"/>
      <c r="O3" s="3"/>
    </row>
    <row r="4" spans="1:16" ht="1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38.25" customHeight="1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5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P29</f>
        <v>0</v>
      </c>
      <c r="N9" s="292"/>
      <c r="O9" s="9" t="s">
        <v>3</v>
      </c>
    </row>
    <row r="10" spans="1:29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  <c r="R10" s="321"/>
      <c r="S10" s="321"/>
      <c r="T10" s="321"/>
      <c r="U10" s="321"/>
      <c r="V10" s="321"/>
      <c r="W10" s="321"/>
      <c r="X10" s="159"/>
      <c r="Y10" s="159"/>
      <c r="Z10" s="159"/>
      <c r="AA10" s="159"/>
      <c r="AB10" s="159"/>
      <c r="AC10" s="162"/>
    </row>
    <row r="11" spans="1:29" ht="15" customHeight="1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158"/>
      <c r="S11" s="160"/>
      <c r="T11" s="158"/>
      <c r="U11" s="322"/>
      <c r="V11" s="158"/>
      <c r="W11" s="158"/>
      <c r="X11" s="158"/>
      <c r="Y11" s="158"/>
      <c r="Z11" s="322"/>
      <c r="AA11" s="158"/>
      <c r="AB11" s="158"/>
      <c r="AC11" s="162"/>
    </row>
    <row r="12" spans="1:29" ht="15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58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6.5" customHeight="1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</row>
    <row r="15" spans="1:29" ht="27.7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1:29" ht="25.5" customHeight="1" thickBot="1">
      <c r="A16" s="402"/>
      <c r="B16" s="403"/>
      <c r="C16" s="396" t="str">
        <f>II_bruģis_3!C16</f>
        <v>Bruģēta /ceļa laukuma izveide, nomaiņa </v>
      </c>
      <c r="D16" s="397"/>
      <c r="E16" s="398"/>
      <c r="F16" s="398"/>
      <c r="G16" s="399"/>
      <c r="H16" s="400"/>
      <c r="I16" s="398"/>
      <c r="J16" s="398"/>
      <c r="K16" s="400"/>
      <c r="L16" s="400"/>
      <c r="M16" s="400"/>
      <c r="N16" s="400"/>
      <c r="O16" s="400"/>
      <c r="P16" s="401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15">
      <c r="A17" s="208"/>
      <c r="B17" s="389"/>
      <c r="C17" s="390" t="str">
        <f>'II_bruģis_kopsavilkums '!C17</f>
        <v>Bruģētā laukuma/celiņa izveide, nomaiņa  no 51 kvm līdz 250kvm</v>
      </c>
      <c r="D17" s="391"/>
      <c r="E17" s="392"/>
      <c r="F17" s="392"/>
      <c r="G17" s="393"/>
      <c r="H17" s="277"/>
      <c r="I17" s="277"/>
      <c r="J17" s="277"/>
      <c r="K17" s="277"/>
      <c r="L17" s="277"/>
      <c r="M17" s="277"/>
      <c r="N17" s="277"/>
      <c r="O17" s="277"/>
      <c r="P17" s="278"/>
      <c r="R17" s="162"/>
      <c r="S17" s="162"/>
      <c r="T17" s="162"/>
      <c r="U17" s="172"/>
      <c r="V17" s="172"/>
      <c r="W17" s="162"/>
      <c r="X17" s="162"/>
      <c r="Y17" s="162"/>
      <c r="Z17" s="162"/>
      <c r="AA17" s="162"/>
      <c r="AB17" s="162"/>
      <c r="AC17" s="162"/>
    </row>
    <row r="18" spans="1:29" ht="15">
      <c r="A18" s="102">
        <v>1</v>
      </c>
      <c r="B18" s="21"/>
      <c r="C18" s="200" t="s">
        <v>37</v>
      </c>
      <c r="D18" s="21" t="s">
        <v>28</v>
      </c>
      <c r="E18" s="50">
        <v>1</v>
      </c>
      <c r="F18" s="20"/>
      <c r="G18" s="47"/>
      <c r="H18" s="47">
        <f>ROUND((F18*G18),2)</f>
        <v>0</v>
      </c>
      <c r="I18" s="47"/>
      <c r="J18" s="47"/>
      <c r="K18" s="47">
        <f aca="true" t="shared" si="0" ref="K18:K25">SUM(H18:J18)</f>
        <v>0</v>
      </c>
      <c r="L18" s="47">
        <f aca="true" t="shared" si="1" ref="L18:L25">ROUND((E18*F18),2)</f>
        <v>0</v>
      </c>
      <c r="M18" s="47">
        <f aca="true" t="shared" si="2" ref="M18:M25">ROUND((E18*H18),2)</f>
        <v>0</v>
      </c>
      <c r="N18" s="47">
        <f aca="true" t="shared" si="3" ref="N18:N25">ROUND((E18*I18),2)</f>
        <v>0</v>
      </c>
      <c r="O18" s="47">
        <f aca="true" t="shared" si="4" ref="O18:O25">ROUND((E18*J18),2)</f>
        <v>0</v>
      </c>
      <c r="P18" s="103">
        <f aca="true" t="shared" si="5" ref="P18:P25">SUM(M18:O18)</f>
        <v>0</v>
      </c>
      <c r="R18" s="162"/>
      <c r="S18" s="162"/>
      <c r="T18" s="162"/>
      <c r="U18" s="172"/>
      <c r="V18" s="172"/>
      <c r="W18" s="162"/>
      <c r="X18" s="162"/>
      <c r="Y18" s="162"/>
      <c r="Z18" s="162"/>
      <c r="AA18" s="162"/>
      <c r="AB18" s="162"/>
      <c r="AC18" s="162"/>
    </row>
    <row r="19" spans="1:29" ht="24.75" customHeight="1">
      <c r="A19" s="102">
        <f>A18+1</f>
        <v>2</v>
      </c>
      <c r="B19" s="21"/>
      <c r="C19" s="188" t="s">
        <v>120</v>
      </c>
      <c r="D19" s="252" t="s">
        <v>28</v>
      </c>
      <c r="E19" s="50">
        <v>1</v>
      </c>
      <c r="F19" s="20"/>
      <c r="G19" s="47"/>
      <c r="H19" s="47">
        <f>ROUND((F19*G19),2)</f>
        <v>0</v>
      </c>
      <c r="I19" s="47"/>
      <c r="J19" s="47"/>
      <c r="K19" s="47">
        <f>SUM(H19:J19)</f>
        <v>0</v>
      </c>
      <c r="L19" s="47">
        <f>ROUND((E19*F19),2)</f>
        <v>0</v>
      </c>
      <c r="M19" s="47">
        <f>ROUND((E19*H19),2)</f>
        <v>0</v>
      </c>
      <c r="N19" s="47">
        <f>ROUND((E19*I19),2)</f>
        <v>0</v>
      </c>
      <c r="O19" s="47">
        <f>ROUND((E19*J19),2)</f>
        <v>0</v>
      </c>
      <c r="P19" s="103">
        <f>SUM(M19:O19)</f>
        <v>0</v>
      </c>
      <c r="R19" s="162"/>
      <c r="S19" s="162"/>
      <c r="T19" s="162"/>
      <c r="U19" s="172"/>
      <c r="V19" s="172"/>
      <c r="W19" s="162"/>
      <c r="X19" s="162"/>
      <c r="Y19" s="162"/>
      <c r="Z19" s="162"/>
      <c r="AA19" s="162"/>
      <c r="AB19" s="162"/>
      <c r="AC19" s="162"/>
    </row>
    <row r="20" spans="1:29" ht="13.5" customHeight="1">
      <c r="A20" s="102">
        <f aca="true" t="shared" si="6" ref="A20:A28">A19+1</f>
        <v>3</v>
      </c>
      <c r="B20" s="21"/>
      <c r="C20" s="247" t="s">
        <v>118</v>
      </c>
      <c r="D20" s="21" t="s">
        <v>28</v>
      </c>
      <c r="E20" s="50">
        <v>1</v>
      </c>
      <c r="F20" s="20"/>
      <c r="G20" s="47"/>
      <c r="H20" s="47">
        <f aca="true" t="shared" si="7" ref="H20:H28">ROUND((F20*G20),2)</f>
        <v>0</v>
      </c>
      <c r="I20" s="50"/>
      <c r="J20" s="20"/>
      <c r="K20" s="47">
        <f t="shared" si="0"/>
        <v>0</v>
      </c>
      <c r="L20" s="47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103">
        <f t="shared" si="5"/>
        <v>0</v>
      </c>
      <c r="R20" s="162"/>
      <c r="S20" s="162"/>
      <c r="T20" s="162"/>
      <c r="U20" s="172"/>
      <c r="V20" s="172"/>
      <c r="W20" s="162"/>
      <c r="X20" s="162"/>
      <c r="Y20" s="162"/>
      <c r="Z20" s="162"/>
      <c r="AA20" s="162"/>
      <c r="AB20" s="162"/>
      <c r="AC20" s="162"/>
    </row>
    <row r="21" spans="1:29" ht="33" customHeight="1">
      <c r="A21" s="102">
        <f t="shared" si="6"/>
        <v>4</v>
      </c>
      <c r="B21" s="21"/>
      <c r="C21" s="248" t="s">
        <v>100</v>
      </c>
      <c r="D21" s="183" t="s">
        <v>28</v>
      </c>
      <c r="E21" s="50">
        <v>1</v>
      </c>
      <c r="F21" s="20"/>
      <c r="G21" s="47"/>
      <c r="H21" s="47">
        <f t="shared" si="7"/>
        <v>0</v>
      </c>
      <c r="I21" s="50"/>
      <c r="J21" s="20"/>
      <c r="K21" s="47">
        <f t="shared" si="0"/>
        <v>0</v>
      </c>
      <c r="L21" s="47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103">
        <f t="shared" si="5"/>
        <v>0</v>
      </c>
      <c r="R21" s="162"/>
      <c r="S21" s="162"/>
      <c r="T21" s="162"/>
      <c r="U21" s="172"/>
      <c r="V21" s="172"/>
      <c r="W21" s="162"/>
      <c r="X21" s="162"/>
      <c r="Y21" s="162"/>
      <c r="Z21" s="162"/>
      <c r="AA21" s="162"/>
      <c r="AB21" s="162"/>
      <c r="AC21" s="162"/>
    </row>
    <row r="22" spans="1:29" ht="15">
      <c r="A22" s="102">
        <f t="shared" si="6"/>
        <v>5</v>
      </c>
      <c r="B22" s="21"/>
      <c r="C22" s="249" t="s">
        <v>119</v>
      </c>
      <c r="D22" s="183" t="s">
        <v>28</v>
      </c>
      <c r="E22" s="50">
        <v>1</v>
      </c>
      <c r="F22" s="20"/>
      <c r="G22" s="47"/>
      <c r="H22" s="47">
        <f t="shared" si="7"/>
        <v>0</v>
      </c>
      <c r="I22" s="50"/>
      <c r="J22" s="20"/>
      <c r="K22" s="47">
        <f t="shared" si="0"/>
        <v>0</v>
      </c>
      <c r="L22" s="47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103">
        <f t="shared" si="5"/>
        <v>0</v>
      </c>
      <c r="R22" s="162"/>
      <c r="S22" s="162"/>
      <c r="T22" s="162"/>
      <c r="U22" s="172"/>
      <c r="V22" s="172"/>
      <c r="W22" s="162"/>
      <c r="X22" s="162"/>
      <c r="Y22" s="162"/>
      <c r="Z22" s="162"/>
      <c r="AA22" s="162"/>
      <c r="AB22" s="162"/>
      <c r="AC22" s="162"/>
    </row>
    <row r="23" spans="1:29" ht="25.5">
      <c r="A23" s="102">
        <f t="shared" si="6"/>
        <v>6</v>
      </c>
      <c r="B23" s="21"/>
      <c r="C23" s="23" t="s">
        <v>123</v>
      </c>
      <c r="D23" s="183" t="s">
        <v>28</v>
      </c>
      <c r="E23" s="50">
        <v>1</v>
      </c>
      <c r="F23" s="20"/>
      <c r="G23" s="47"/>
      <c r="H23" s="47">
        <f t="shared" si="7"/>
        <v>0</v>
      </c>
      <c r="I23" s="50"/>
      <c r="J23" s="20"/>
      <c r="K23" s="47">
        <f t="shared" si="0"/>
        <v>0</v>
      </c>
      <c r="L23" s="47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103">
        <f t="shared" si="5"/>
        <v>0</v>
      </c>
      <c r="R23" s="162"/>
      <c r="S23" s="162"/>
      <c r="T23" s="162"/>
      <c r="U23" s="172"/>
      <c r="V23" s="172"/>
      <c r="W23" s="162"/>
      <c r="X23" s="162"/>
      <c r="Y23" s="162"/>
      <c r="Z23" s="162"/>
      <c r="AA23" s="162"/>
      <c r="AB23" s="162"/>
      <c r="AC23" s="162"/>
    </row>
    <row r="24" spans="1:29" ht="15">
      <c r="A24" s="102">
        <f t="shared" si="6"/>
        <v>7</v>
      </c>
      <c r="B24" s="21"/>
      <c r="C24" s="250" t="s">
        <v>101</v>
      </c>
      <c r="D24" s="21" t="s">
        <v>27</v>
      </c>
      <c r="E24" s="50">
        <v>1</v>
      </c>
      <c r="F24" s="20"/>
      <c r="G24" s="47"/>
      <c r="H24" s="47">
        <f t="shared" si="7"/>
        <v>0</v>
      </c>
      <c r="I24" s="20"/>
      <c r="J24" s="20"/>
      <c r="K24" s="47">
        <f t="shared" si="0"/>
        <v>0</v>
      </c>
      <c r="L24" s="47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103">
        <f t="shared" si="5"/>
        <v>0</v>
      </c>
      <c r="R24" s="162"/>
      <c r="S24" s="162"/>
      <c r="T24" s="162"/>
      <c r="U24" s="172"/>
      <c r="V24" s="172"/>
      <c r="W24" s="162"/>
      <c r="X24" s="162"/>
      <c r="Y24" s="162"/>
      <c r="Z24" s="162"/>
      <c r="AA24" s="162"/>
      <c r="AB24" s="162"/>
      <c r="AC24" s="162"/>
    </row>
    <row r="25" spans="1:29" ht="38.25">
      <c r="A25" s="102">
        <f t="shared" si="6"/>
        <v>8</v>
      </c>
      <c r="B25" s="105"/>
      <c r="C25" s="251" t="s">
        <v>121</v>
      </c>
      <c r="D25" s="105" t="s">
        <v>28</v>
      </c>
      <c r="E25" s="50">
        <v>1</v>
      </c>
      <c r="F25" s="106"/>
      <c r="G25" s="226"/>
      <c r="H25" s="226">
        <f t="shared" si="7"/>
        <v>0</v>
      </c>
      <c r="I25" s="106"/>
      <c r="J25" s="106"/>
      <c r="K25" s="226">
        <f t="shared" si="0"/>
        <v>0</v>
      </c>
      <c r="L25" s="226">
        <f t="shared" si="1"/>
        <v>0</v>
      </c>
      <c r="M25" s="226">
        <f t="shared" si="2"/>
        <v>0</v>
      </c>
      <c r="N25" s="226">
        <f t="shared" si="3"/>
        <v>0</v>
      </c>
      <c r="O25" s="226">
        <f t="shared" si="4"/>
        <v>0</v>
      </c>
      <c r="P25" s="227">
        <f t="shared" si="5"/>
        <v>0</v>
      </c>
      <c r="R25" s="162"/>
      <c r="S25" s="162"/>
      <c r="T25" s="162"/>
      <c r="U25" s="172"/>
      <c r="V25" s="172"/>
      <c r="W25" s="162"/>
      <c r="X25" s="162"/>
      <c r="Y25" s="162"/>
      <c r="Z25" s="162"/>
      <c r="AA25" s="162"/>
      <c r="AB25" s="162"/>
      <c r="AC25" s="162"/>
    </row>
    <row r="26" spans="1:29" ht="38.25">
      <c r="A26" s="102">
        <f t="shared" si="6"/>
        <v>9</v>
      </c>
      <c r="B26" s="105"/>
      <c r="C26" s="251" t="s">
        <v>126</v>
      </c>
      <c r="D26" s="105" t="s">
        <v>28</v>
      </c>
      <c r="E26" s="50">
        <v>1</v>
      </c>
      <c r="F26" s="106"/>
      <c r="G26" s="226"/>
      <c r="H26" s="226">
        <f>ROUND((F26*G26),2)</f>
        <v>0</v>
      </c>
      <c r="I26" s="106"/>
      <c r="J26" s="106"/>
      <c r="K26" s="226">
        <f>SUM(H26:J26)</f>
        <v>0</v>
      </c>
      <c r="L26" s="226">
        <f>ROUND((E26*F26),2)</f>
        <v>0</v>
      </c>
      <c r="M26" s="226">
        <f>ROUND((E26*H26),2)</f>
        <v>0</v>
      </c>
      <c r="N26" s="226">
        <f>ROUND((E26*I26),2)</f>
        <v>0</v>
      </c>
      <c r="O26" s="226">
        <f>ROUND((E26*J26),2)</f>
        <v>0</v>
      </c>
      <c r="P26" s="227">
        <f>SUM(M26:O26)</f>
        <v>0</v>
      </c>
      <c r="R26" s="162"/>
      <c r="S26" s="162"/>
      <c r="T26" s="162"/>
      <c r="U26" s="172"/>
      <c r="V26" s="172"/>
      <c r="W26" s="162"/>
      <c r="X26" s="162"/>
      <c r="Y26" s="162"/>
      <c r="Z26" s="162"/>
      <c r="AA26" s="162"/>
      <c r="AB26" s="162"/>
      <c r="AC26" s="162"/>
    </row>
    <row r="27" spans="1:29" ht="25.5">
      <c r="A27" s="102">
        <f t="shared" si="6"/>
        <v>10</v>
      </c>
      <c r="B27" s="105"/>
      <c r="C27" s="262" t="s">
        <v>128</v>
      </c>
      <c r="D27" s="253" t="s">
        <v>27</v>
      </c>
      <c r="E27" s="50">
        <v>1</v>
      </c>
      <c r="F27" s="106"/>
      <c r="G27" s="226"/>
      <c r="H27" s="226">
        <f>ROUND((F27*G27),2)</f>
        <v>0</v>
      </c>
      <c r="I27" s="106"/>
      <c r="J27" s="106"/>
      <c r="K27" s="226">
        <f>SUM(H27:J27)</f>
        <v>0</v>
      </c>
      <c r="L27" s="226">
        <f>ROUND((E27*F27),2)</f>
        <v>0</v>
      </c>
      <c r="M27" s="226">
        <f>ROUND((E27*H27),2)</f>
        <v>0</v>
      </c>
      <c r="N27" s="226">
        <f>ROUND((E27*I27),2)</f>
        <v>0</v>
      </c>
      <c r="O27" s="226">
        <f>ROUND((E27*J27),2)</f>
        <v>0</v>
      </c>
      <c r="P27" s="227">
        <f>SUM(M27:O27)</f>
        <v>0</v>
      </c>
      <c r="R27" s="162"/>
      <c r="S27" s="162"/>
      <c r="T27" s="162"/>
      <c r="U27" s="172"/>
      <c r="V27" s="172"/>
      <c r="W27" s="162"/>
      <c r="X27" s="162"/>
      <c r="Y27" s="162"/>
      <c r="Z27" s="162"/>
      <c r="AA27" s="162"/>
      <c r="AB27" s="162"/>
      <c r="AC27" s="162"/>
    </row>
    <row r="28" spans="1:29" ht="15.75" thickBot="1">
      <c r="A28" s="102">
        <f t="shared" si="6"/>
        <v>11</v>
      </c>
      <c r="B28" s="105"/>
      <c r="C28" s="262" t="s">
        <v>127</v>
      </c>
      <c r="D28" s="233" t="s">
        <v>28</v>
      </c>
      <c r="E28" s="50">
        <v>1</v>
      </c>
      <c r="F28" s="106"/>
      <c r="G28" s="226"/>
      <c r="H28" s="226">
        <f t="shared" si="7"/>
        <v>0</v>
      </c>
      <c r="I28" s="226"/>
      <c r="J28" s="106"/>
      <c r="K28" s="226">
        <f>SUM(H28:J28)</f>
        <v>0</v>
      </c>
      <c r="L28" s="226">
        <f>ROUND((E28*F28),2)</f>
        <v>0</v>
      </c>
      <c r="M28" s="226">
        <f>ROUND((E28*H28),2)</f>
        <v>0</v>
      </c>
      <c r="N28" s="226">
        <f>ROUND((E28*I28),2)</f>
        <v>0</v>
      </c>
      <c r="O28" s="226">
        <f>ROUND((E28*J28),2)</f>
        <v>0</v>
      </c>
      <c r="P28" s="227">
        <f>SUM(M28:O28)</f>
        <v>0</v>
      </c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</row>
    <row r="29" spans="1:29" ht="15.75" thickBot="1">
      <c r="A29" s="107"/>
      <c r="B29" s="108"/>
      <c r="C29" s="317" t="s">
        <v>48</v>
      </c>
      <c r="D29" s="318"/>
      <c r="E29" s="318"/>
      <c r="F29" s="318"/>
      <c r="G29" s="318"/>
      <c r="H29" s="318"/>
      <c r="I29" s="318"/>
      <c r="J29" s="318"/>
      <c r="K29" s="319"/>
      <c r="L29" s="109">
        <f>SUM(L18:L28)</f>
        <v>0</v>
      </c>
      <c r="M29" s="109">
        <f>SUM(M18:M28)</f>
        <v>0</v>
      </c>
      <c r="N29" s="109">
        <f>SUM(N18:N28)</f>
        <v>0</v>
      </c>
      <c r="O29" s="109">
        <f>SUM(O18:O28)</f>
        <v>0</v>
      </c>
      <c r="P29" s="110">
        <f>SUM(P18:P28)</f>
        <v>0</v>
      </c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</row>
    <row r="30" spans="1:16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</row>
    <row r="31" spans="1:16" ht="15">
      <c r="A31" s="309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</row>
    <row r="32" spans="1:16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">
      <c r="A34" s="45"/>
      <c r="B34" s="45"/>
      <c r="C34" s="310"/>
      <c r="D34" s="310"/>
      <c r="E34" s="310"/>
      <c r="F34" s="310"/>
      <c r="G34" s="45"/>
      <c r="H34" s="45"/>
      <c r="I34" s="45"/>
      <c r="J34" s="45"/>
      <c r="K34" s="311"/>
      <c r="L34" s="311"/>
      <c r="M34" s="311"/>
      <c r="N34" s="311"/>
      <c r="O34" s="45"/>
      <c r="P34" s="45"/>
    </row>
    <row r="35" spans="1:16" ht="15">
      <c r="A35" s="45"/>
      <c r="B35" s="45"/>
      <c r="C35" s="310"/>
      <c r="D35" s="310"/>
      <c r="E35" s="310"/>
      <c r="F35" s="310"/>
      <c r="G35" s="45"/>
      <c r="H35" s="45"/>
      <c r="I35" s="45"/>
      <c r="J35" s="45"/>
      <c r="K35" s="311"/>
      <c r="L35" s="311"/>
      <c r="M35" s="311"/>
      <c r="N35" s="311"/>
      <c r="O35" s="45"/>
      <c r="P35" s="45"/>
    </row>
    <row r="36" spans="1:16" ht="15">
      <c r="A36" s="203"/>
      <c r="B36" s="307" t="s">
        <v>77</v>
      </c>
      <c r="C36" s="307"/>
      <c r="D36" s="144"/>
      <c r="E36" s="144"/>
      <c r="F36" s="144"/>
      <c r="G36" s="144"/>
      <c r="H36" s="144"/>
      <c r="I36" s="144"/>
      <c r="J36" s="203"/>
      <c r="K36" s="203"/>
      <c r="L36" s="203"/>
      <c r="M36" s="203"/>
      <c r="N36" s="203"/>
      <c r="O36" s="203"/>
      <c r="P36" s="203"/>
    </row>
    <row r="37" spans="1:16" ht="15.75">
      <c r="A37" s="203"/>
      <c r="B37" s="141"/>
      <c r="C37" s="141"/>
      <c r="D37" s="308" t="s">
        <v>78</v>
      </c>
      <c r="E37" s="308"/>
      <c r="F37" s="308"/>
      <c r="G37" s="308"/>
      <c r="H37" s="308"/>
      <c r="I37" s="308"/>
      <c r="J37" s="203"/>
      <c r="K37" s="203"/>
      <c r="L37" s="203"/>
      <c r="M37" s="203"/>
      <c r="N37" s="203"/>
      <c r="O37" s="203"/>
      <c r="P37" s="203"/>
    </row>
    <row r="38" spans="1:16" ht="15">
      <c r="A38" s="203"/>
      <c r="B38" s="307" t="s">
        <v>4</v>
      </c>
      <c r="C38" s="307"/>
      <c r="D38" s="141"/>
      <c r="E38" s="141"/>
      <c r="F38" s="142"/>
      <c r="G38" s="141"/>
      <c r="H38" s="143"/>
      <c r="I38" s="143"/>
      <c r="J38" s="203"/>
      <c r="K38" s="203"/>
      <c r="L38" s="203"/>
      <c r="M38" s="203"/>
      <c r="N38" s="203"/>
      <c r="O38" s="203"/>
      <c r="P38" s="203"/>
    </row>
    <row r="39" spans="2:9" ht="15">
      <c r="B39" s="141"/>
      <c r="C39" s="141"/>
      <c r="D39" s="141"/>
      <c r="E39" s="141"/>
      <c r="F39" s="142"/>
      <c r="G39" s="141"/>
      <c r="H39" s="143"/>
      <c r="I39" s="143"/>
    </row>
    <row r="40" spans="2:9" ht="15">
      <c r="B40" s="307" t="s">
        <v>80</v>
      </c>
      <c r="C40" s="307"/>
      <c r="D40" s="144"/>
      <c r="E40" s="144"/>
      <c r="F40" s="144"/>
      <c r="G40" s="144"/>
      <c r="H40" s="144"/>
      <c r="I40" s="144"/>
    </row>
    <row r="41" spans="2:9" ht="15.75">
      <c r="B41" s="141"/>
      <c r="C41" s="141"/>
      <c r="D41" s="308" t="s">
        <v>78</v>
      </c>
      <c r="E41" s="308"/>
      <c r="F41" s="308"/>
      <c r="G41" s="308"/>
      <c r="H41" s="308"/>
      <c r="I41" s="308"/>
    </row>
    <row r="42" spans="2:9" ht="15">
      <c r="B42" s="307" t="s">
        <v>91</v>
      </c>
      <c r="C42" s="307"/>
      <c r="D42" s="144"/>
      <c r="E42" s="141"/>
      <c r="F42" s="142"/>
      <c r="G42" s="141"/>
      <c r="H42" s="143"/>
      <c r="I42" s="143"/>
    </row>
  </sheetData>
  <sheetProtection/>
  <mergeCells count="32">
    <mergeCell ref="A2:P2"/>
    <mergeCell ref="D11:D14"/>
    <mergeCell ref="E11:E14"/>
    <mergeCell ref="F11:K11"/>
    <mergeCell ref="A1:P1"/>
    <mergeCell ref="C3:G3"/>
    <mergeCell ref="A4:P4"/>
    <mergeCell ref="B5:P5"/>
    <mergeCell ref="A8:F8"/>
    <mergeCell ref="A9:F9"/>
    <mergeCell ref="J9:L9"/>
    <mergeCell ref="B36:C36"/>
    <mergeCell ref="R10:W10"/>
    <mergeCell ref="I12:I14"/>
    <mergeCell ref="N12:N14"/>
    <mergeCell ref="U11:U13"/>
    <mergeCell ref="M9:N9"/>
    <mergeCell ref="Z11:Z13"/>
    <mergeCell ref="C29:K29"/>
    <mergeCell ref="A10:F10"/>
    <mergeCell ref="H10:J10"/>
    <mergeCell ref="N10:O10"/>
    <mergeCell ref="D37:I37"/>
    <mergeCell ref="B38:C38"/>
    <mergeCell ref="B40:C40"/>
    <mergeCell ref="D41:I41"/>
    <mergeCell ref="B42:C42"/>
    <mergeCell ref="A31:P31"/>
    <mergeCell ref="C34:F34"/>
    <mergeCell ref="K34:N34"/>
    <mergeCell ref="C35:F35"/>
    <mergeCell ref="K35:N35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zoomScalePageLayoutView="0" workbookViewId="0" topLeftCell="A10">
      <selection activeCell="D18" sqref="D18:D28"/>
    </sheetView>
  </sheetViews>
  <sheetFormatPr defaultColWidth="9.140625" defaultRowHeight="15"/>
  <cols>
    <col min="1" max="1" width="5.7109375" style="192" customWidth="1"/>
    <col min="2" max="2" width="6.57421875" style="191" customWidth="1"/>
    <col min="3" max="3" width="58.8515625" style="191" customWidth="1"/>
    <col min="4" max="4" width="12.140625" style="191" customWidth="1"/>
    <col min="5" max="5" width="13.421875" style="191" customWidth="1"/>
    <col min="6" max="7" width="9.140625" style="191" customWidth="1"/>
    <col min="8" max="13" width="9.140625" style="192" customWidth="1"/>
    <col min="14" max="14" width="11.8515625" style="192" customWidth="1"/>
    <col min="15" max="15" width="12.00390625" style="192" customWidth="1"/>
    <col min="16" max="16" width="15.8515625" style="192" customWidth="1"/>
    <col min="17" max="17" width="9.7109375" style="192" bestFit="1" customWidth="1"/>
    <col min="18" max="16384" width="9.140625" style="192" customWidth="1"/>
  </cols>
  <sheetData>
    <row r="1" spans="1:16" ht="22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8.75">
      <c r="A2" s="298" t="s">
        <v>110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.75" customHeight="1">
      <c r="A3" s="3"/>
      <c r="B3" s="4"/>
      <c r="C3" s="294" t="s">
        <v>0</v>
      </c>
      <c r="D3" s="294"/>
      <c r="E3" s="294"/>
      <c r="F3" s="294"/>
      <c r="G3" s="294"/>
      <c r="H3" s="5" t="s">
        <v>63</v>
      </c>
      <c r="I3" s="3"/>
      <c r="J3" s="3"/>
      <c r="K3" s="3"/>
      <c r="L3" s="3"/>
      <c r="M3" s="3"/>
      <c r="N3" s="3"/>
      <c r="O3" s="3"/>
    </row>
    <row r="4" spans="1:16" ht="1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38.25" customHeight="1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5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P29</f>
        <v>0</v>
      </c>
      <c r="N9" s="292"/>
      <c r="O9" s="9" t="s">
        <v>3</v>
      </c>
    </row>
    <row r="10" spans="1:29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  <c r="R10" s="321"/>
      <c r="S10" s="321"/>
      <c r="T10" s="321"/>
      <c r="U10" s="321"/>
      <c r="V10" s="321"/>
      <c r="W10" s="321"/>
      <c r="X10" s="159"/>
      <c r="Y10" s="159"/>
      <c r="Z10" s="159"/>
      <c r="AA10" s="159"/>
      <c r="AB10" s="159"/>
      <c r="AC10" s="162"/>
    </row>
    <row r="11" spans="1:29" ht="15" customHeight="1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158"/>
      <c r="S11" s="160"/>
      <c r="T11" s="158"/>
      <c r="U11" s="322"/>
      <c r="V11" s="158"/>
      <c r="W11" s="158"/>
      <c r="X11" s="158"/>
      <c r="Y11" s="158"/>
      <c r="Z11" s="322"/>
      <c r="AA11" s="158"/>
      <c r="AB11" s="158"/>
      <c r="AC11" s="162"/>
    </row>
    <row r="12" spans="1:29" ht="15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58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6.5" customHeight="1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</row>
    <row r="15" spans="1:29" ht="27.7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1:29" ht="25.5" customHeight="1" thickBot="1">
      <c r="A16" s="394"/>
      <c r="B16" s="395"/>
      <c r="C16" s="396" t="str">
        <f>II_bruģis_4!C16</f>
        <v>Bruģēta /ceļa laukuma izveide, nomaiņa </v>
      </c>
      <c r="D16" s="397"/>
      <c r="E16" s="398"/>
      <c r="F16" s="398"/>
      <c r="G16" s="399"/>
      <c r="H16" s="400"/>
      <c r="I16" s="398"/>
      <c r="J16" s="398"/>
      <c r="K16" s="400"/>
      <c r="L16" s="400"/>
      <c r="M16" s="400"/>
      <c r="N16" s="400"/>
      <c r="O16" s="400"/>
      <c r="P16" s="401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15">
      <c r="A17" s="388"/>
      <c r="B17" s="389"/>
      <c r="C17" s="390" t="str">
        <f>'II_bruģis_kopsavilkums '!C18</f>
        <v>Bruģētā laukuma/celiņa izveide, nomaiņa  no 251 kvm līdz 500kvm </v>
      </c>
      <c r="D17" s="391"/>
      <c r="E17" s="392"/>
      <c r="F17" s="392"/>
      <c r="G17" s="393"/>
      <c r="H17" s="277"/>
      <c r="I17" s="277"/>
      <c r="J17" s="277"/>
      <c r="K17" s="277"/>
      <c r="L17" s="277"/>
      <c r="M17" s="277"/>
      <c r="N17" s="277"/>
      <c r="O17" s="277"/>
      <c r="P17" s="278"/>
      <c r="R17" s="162"/>
      <c r="S17" s="162"/>
      <c r="T17" s="162"/>
      <c r="U17" s="172"/>
      <c r="V17" s="172"/>
      <c r="W17" s="162"/>
      <c r="X17" s="162"/>
      <c r="Y17" s="162"/>
      <c r="Z17" s="162"/>
      <c r="AA17" s="162"/>
      <c r="AB17" s="162"/>
      <c r="AC17" s="162"/>
    </row>
    <row r="18" spans="1:29" ht="15">
      <c r="A18" s="102">
        <v>1</v>
      </c>
      <c r="B18" s="21"/>
      <c r="C18" s="200" t="s">
        <v>37</v>
      </c>
      <c r="D18" s="21" t="s">
        <v>28</v>
      </c>
      <c r="E18" s="50">
        <v>1</v>
      </c>
      <c r="F18" s="20"/>
      <c r="G18" s="47"/>
      <c r="H18" s="47">
        <f>ROUND((F18*G18),2)</f>
        <v>0</v>
      </c>
      <c r="I18" s="47"/>
      <c r="J18" s="47"/>
      <c r="K18" s="47">
        <f aca="true" t="shared" si="0" ref="K18:K25">SUM(H18:J18)</f>
        <v>0</v>
      </c>
      <c r="L18" s="47">
        <f aca="true" t="shared" si="1" ref="L18:L25">ROUND((E18*F18),2)</f>
        <v>0</v>
      </c>
      <c r="M18" s="47">
        <f aca="true" t="shared" si="2" ref="M18:M25">ROUND((E18*H18),2)</f>
        <v>0</v>
      </c>
      <c r="N18" s="47">
        <f aca="true" t="shared" si="3" ref="N18:N25">ROUND((E18*I18),2)</f>
        <v>0</v>
      </c>
      <c r="O18" s="47">
        <f aca="true" t="shared" si="4" ref="O18:O25">ROUND((E18*J18),2)</f>
        <v>0</v>
      </c>
      <c r="P18" s="103">
        <f aca="true" t="shared" si="5" ref="P18:P25">SUM(M18:O18)</f>
        <v>0</v>
      </c>
      <c r="R18" s="162"/>
      <c r="S18" s="162"/>
      <c r="T18" s="162"/>
      <c r="U18" s="172"/>
      <c r="V18" s="172"/>
      <c r="W18" s="162"/>
      <c r="X18" s="162"/>
      <c r="Y18" s="162"/>
      <c r="Z18" s="162"/>
      <c r="AA18" s="162"/>
      <c r="AB18" s="162"/>
      <c r="AC18" s="162"/>
    </row>
    <row r="19" spans="1:29" ht="24.75" customHeight="1">
      <c r="A19" s="102">
        <f>A18+1</f>
        <v>2</v>
      </c>
      <c r="B19" s="21"/>
      <c r="C19" s="188" t="s">
        <v>120</v>
      </c>
      <c r="D19" s="252" t="s">
        <v>28</v>
      </c>
      <c r="E19" s="50">
        <v>1</v>
      </c>
      <c r="F19" s="20"/>
      <c r="G19" s="47"/>
      <c r="H19" s="47">
        <f>ROUND((F19*G19),2)</f>
        <v>0</v>
      </c>
      <c r="I19" s="47"/>
      <c r="J19" s="47"/>
      <c r="K19" s="47">
        <f t="shared" si="0"/>
        <v>0</v>
      </c>
      <c r="L19" s="47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103">
        <f t="shared" si="5"/>
        <v>0</v>
      </c>
      <c r="R19" s="162"/>
      <c r="S19" s="162"/>
      <c r="T19" s="162"/>
      <c r="U19" s="172"/>
      <c r="V19" s="172"/>
      <c r="W19" s="162"/>
      <c r="X19" s="162"/>
      <c r="Y19" s="162"/>
      <c r="Z19" s="162"/>
      <c r="AA19" s="162"/>
      <c r="AB19" s="162"/>
      <c r="AC19" s="162"/>
    </row>
    <row r="20" spans="1:29" ht="13.5" customHeight="1">
      <c r="A20" s="102">
        <f aca="true" t="shared" si="6" ref="A20:A26">A19+1</f>
        <v>3</v>
      </c>
      <c r="B20" s="21"/>
      <c r="C20" s="247" t="s">
        <v>118</v>
      </c>
      <c r="D20" s="21" t="s">
        <v>28</v>
      </c>
      <c r="E20" s="50">
        <v>1</v>
      </c>
      <c r="F20" s="20"/>
      <c r="G20" s="47"/>
      <c r="H20" s="47">
        <f aca="true" t="shared" si="7" ref="H20:H28">ROUND((F20*G20),2)</f>
        <v>0</v>
      </c>
      <c r="I20" s="50"/>
      <c r="J20" s="20"/>
      <c r="K20" s="47">
        <f t="shared" si="0"/>
        <v>0</v>
      </c>
      <c r="L20" s="47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103">
        <f t="shared" si="5"/>
        <v>0</v>
      </c>
      <c r="R20" s="162"/>
      <c r="S20" s="162"/>
      <c r="T20" s="162"/>
      <c r="U20" s="172"/>
      <c r="V20" s="172"/>
      <c r="W20" s="162"/>
      <c r="X20" s="162"/>
      <c r="Y20" s="162"/>
      <c r="Z20" s="162"/>
      <c r="AA20" s="162"/>
      <c r="AB20" s="162"/>
      <c r="AC20" s="162"/>
    </row>
    <row r="21" spans="1:29" ht="18" customHeight="1">
      <c r="A21" s="102">
        <f t="shared" si="6"/>
        <v>4</v>
      </c>
      <c r="B21" s="21"/>
      <c r="C21" s="248" t="s">
        <v>100</v>
      </c>
      <c r="D21" s="183" t="s">
        <v>28</v>
      </c>
      <c r="E21" s="50">
        <v>1</v>
      </c>
      <c r="F21" s="20"/>
      <c r="G21" s="47"/>
      <c r="H21" s="47">
        <f t="shared" si="7"/>
        <v>0</v>
      </c>
      <c r="I21" s="50"/>
      <c r="J21" s="20"/>
      <c r="K21" s="47">
        <f t="shared" si="0"/>
        <v>0</v>
      </c>
      <c r="L21" s="47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103">
        <f t="shared" si="5"/>
        <v>0</v>
      </c>
      <c r="R21" s="162"/>
      <c r="S21" s="162"/>
      <c r="T21" s="162"/>
      <c r="U21" s="172"/>
      <c r="V21" s="172"/>
      <c r="W21" s="162"/>
      <c r="X21" s="162"/>
      <c r="Y21" s="162"/>
      <c r="Z21" s="162"/>
      <c r="AA21" s="162"/>
      <c r="AB21" s="162"/>
      <c r="AC21" s="162"/>
    </row>
    <row r="22" spans="1:29" ht="15">
      <c r="A22" s="102">
        <f t="shared" si="6"/>
        <v>5</v>
      </c>
      <c r="B22" s="21"/>
      <c r="C22" s="249" t="s">
        <v>119</v>
      </c>
      <c r="D22" s="183" t="s">
        <v>28</v>
      </c>
      <c r="E22" s="50">
        <v>1</v>
      </c>
      <c r="F22" s="20"/>
      <c r="G22" s="47"/>
      <c r="H22" s="47">
        <f t="shared" si="7"/>
        <v>0</v>
      </c>
      <c r="I22" s="50"/>
      <c r="J22" s="20"/>
      <c r="K22" s="47">
        <f t="shared" si="0"/>
        <v>0</v>
      </c>
      <c r="L22" s="47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103">
        <f t="shared" si="5"/>
        <v>0</v>
      </c>
      <c r="R22" s="162"/>
      <c r="S22" s="162"/>
      <c r="T22" s="162"/>
      <c r="U22" s="172"/>
      <c r="V22" s="172"/>
      <c r="W22" s="162"/>
      <c r="X22" s="162"/>
      <c r="Y22" s="162"/>
      <c r="Z22" s="162"/>
      <c r="AA22" s="162"/>
      <c r="AB22" s="162"/>
      <c r="AC22" s="162"/>
    </row>
    <row r="23" spans="1:29" ht="25.5">
      <c r="A23" s="102">
        <f t="shared" si="6"/>
        <v>6</v>
      </c>
      <c r="B23" s="21"/>
      <c r="C23" s="23" t="s">
        <v>124</v>
      </c>
      <c r="D23" s="183" t="s">
        <v>28</v>
      </c>
      <c r="E23" s="50">
        <v>1</v>
      </c>
      <c r="F23" s="20"/>
      <c r="G23" s="47"/>
      <c r="H23" s="47">
        <f t="shared" si="7"/>
        <v>0</v>
      </c>
      <c r="I23" s="50"/>
      <c r="J23" s="20"/>
      <c r="K23" s="47">
        <f t="shared" si="0"/>
        <v>0</v>
      </c>
      <c r="L23" s="47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103">
        <f t="shared" si="5"/>
        <v>0</v>
      </c>
      <c r="R23" s="162"/>
      <c r="S23" s="162"/>
      <c r="T23" s="162"/>
      <c r="U23" s="172"/>
      <c r="V23" s="172"/>
      <c r="W23" s="162"/>
      <c r="X23" s="162"/>
      <c r="Y23" s="162"/>
      <c r="Z23" s="162"/>
      <c r="AA23" s="162"/>
      <c r="AB23" s="162"/>
      <c r="AC23" s="162"/>
    </row>
    <row r="24" spans="1:29" ht="15">
      <c r="A24" s="102">
        <f t="shared" si="6"/>
        <v>7</v>
      </c>
      <c r="B24" s="21"/>
      <c r="C24" s="250" t="s">
        <v>101</v>
      </c>
      <c r="D24" s="21" t="s">
        <v>27</v>
      </c>
      <c r="E24" s="50">
        <v>1</v>
      </c>
      <c r="F24" s="20"/>
      <c r="G24" s="47"/>
      <c r="H24" s="47">
        <f t="shared" si="7"/>
        <v>0</v>
      </c>
      <c r="I24" s="20"/>
      <c r="J24" s="20"/>
      <c r="K24" s="47">
        <f t="shared" si="0"/>
        <v>0</v>
      </c>
      <c r="L24" s="47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103">
        <f t="shared" si="5"/>
        <v>0</v>
      </c>
      <c r="R24" s="162"/>
      <c r="S24" s="162"/>
      <c r="T24" s="162"/>
      <c r="U24" s="172"/>
      <c r="V24" s="172"/>
      <c r="W24" s="162"/>
      <c r="X24" s="162"/>
      <c r="Y24" s="162"/>
      <c r="Z24" s="162"/>
      <c r="AA24" s="162"/>
      <c r="AB24" s="162"/>
      <c r="AC24" s="162"/>
    </row>
    <row r="25" spans="1:29" ht="38.25">
      <c r="A25" s="102">
        <f t="shared" si="6"/>
        <v>8</v>
      </c>
      <c r="B25" s="105"/>
      <c r="C25" s="251" t="s">
        <v>121</v>
      </c>
      <c r="D25" s="105" t="s">
        <v>28</v>
      </c>
      <c r="E25" s="50">
        <v>1</v>
      </c>
      <c r="F25" s="106"/>
      <c r="G25" s="226"/>
      <c r="H25" s="226">
        <f t="shared" si="7"/>
        <v>0</v>
      </c>
      <c r="I25" s="106"/>
      <c r="J25" s="106"/>
      <c r="K25" s="226">
        <f t="shared" si="0"/>
        <v>0</v>
      </c>
      <c r="L25" s="226">
        <f t="shared" si="1"/>
        <v>0</v>
      </c>
      <c r="M25" s="226">
        <f t="shared" si="2"/>
        <v>0</v>
      </c>
      <c r="N25" s="226">
        <f t="shared" si="3"/>
        <v>0</v>
      </c>
      <c r="O25" s="226">
        <f t="shared" si="4"/>
        <v>0</v>
      </c>
      <c r="P25" s="227">
        <f t="shared" si="5"/>
        <v>0</v>
      </c>
      <c r="R25" s="162"/>
      <c r="S25" s="162"/>
      <c r="T25" s="162"/>
      <c r="U25" s="172"/>
      <c r="V25" s="172"/>
      <c r="W25" s="162"/>
      <c r="X25" s="162"/>
      <c r="Y25" s="162"/>
      <c r="Z25" s="162"/>
      <c r="AA25" s="162"/>
      <c r="AB25" s="162"/>
      <c r="AC25" s="162"/>
    </row>
    <row r="26" spans="1:29" ht="38.25">
      <c r="A26" s="102">
        <f t="shared" si="6"/>
        <v>9</v>
      </c>
      <c r="B26" s="105"/>
      <c r="C26" s="251" t="s">
        <v>126</v>
      </c>
      <c r="D26" s="105" t="s">
        <v>28</v>
      </c>
      <c r="E26" s="50">
        <v>1</v>
      </c>
      <c r="F26" s="106"/>
      <c r="G26" s="226"/>
      <c r="H26" s="226">
        <f>ROUND((F26*G26),2)</f>
        <v>0</v>
      </c>
      <c r="I26" s="106"/>
      <c r="J26" s="106"/>
      <c r="K26" s="226">
        <f>SUM(H26:J26)</f>
        <v>0</v>
      </c>
      <c r="L26" s="226">
        <f>ROUND((E26*F26),2)</f>
        <v>0</v>
      </c>
      <c r="M26" s="226">
        <f>ROUND((E26*H26),2)</f>
        <v>0</v>
      </c>
      <c r="N26" s="226">
        <f>ROUND((E26*I26),2)</f>
        <v>0</v>
      </c>
      <c r="O26" s="226">
        <f>ROUND((E26*J26),2)</f>
        <v>0</v>
      </c>
      <c r="P26" s="227">
        <f>SUM(M26:O26)</f>
        <v>0</v>
      </c>
      <c r="R26" s="162"/>
      <c r="S26" s="162"/>
      <c r="T26" s="162"/>
      <c r="U26" s="172"/>
      <c r="V26" s="172"/>
      <c r="W26" s="162"/>
      <c r="X26" s="162"/>
      <c r="Y26" s="162"/>
      <c r="Z26" s="162"/>
      <c r="AA26" s="162"/>
      <c r="AB26" s="162"/>
      <c r="AC26" s="162"/>
    </row>
    <row r="27" spans="1:29" ht="25.5">
      <c r="A27" s="102"/>
      <c r="B27" s="105"/>
      <c r="C27" s="262" t="s">
        <v>128</v>
      </c>
      <c r="D27" s="253" t="s">
        <v>27</v>
      </c>
      <c r="E27" s="50">
        <v>1</v>
      </c>
      <c r="F27" s="106"/>
      <c r="G27" s="226"/>
      <c r="H27" s="226">
        <f>ROUND((F27*G27),2)</f>
        <v>0</v>
      </c>
      <c r="I27" s="106"/>
      <c r="J27" s="106"/>
      <c r="K27" s="226">
        <f>SUM(H27:J27)</f>
        <v>0</v>
      </c>
      <c r="L27" s="226">
        <f>ROUND((E27*F27),2)</f>
        <v>0</v>
      </c>
      <c r="M27" s="226">
        <f>ROUND((E27*H27),2)</f>
        <v>0</v>
      </c>
      <c r="N27" s="226">
        <f>ROUND((E27*I27),2)</f>
        <v>0</v>
      </c>
      <c r="O27" s="226">
        <f>ROUND((E27*J27),2)</f>
        <v>0</v>
      </c>
      <c r="P27" s="227">
        <f>SUM(M27:O27)</f>
        <v>0</v>
      </c>
      <c r="R27" s="162"/>
      <c r="S27" s="162"/>
      <c r="T27" s="162"/>
      <c r="U27" s="172"/>
      <c r="V27" s="172"/>
      <c r="W27" s="162"/>
      <c r="X27" s="162"/>
      <c r="Y27" s="162"/>
      <c r="Z27" s="162"/>
      <c r="AA27" s="162"/>
      <c r="AB27" s="162"/>
      <c r="AC27" s="162"/>
    </row>
    <row r="28" spans="1:29" ht="15.75" thickBot="1">
      <c r="A28" s="102">
        <f>A26+1</f>
        <v>10</v>
      </c>
      <c r="B28" s="105"/>
      <c r="C28" s="262" t="s">
        <v>127</v>
      </c>
      <c r="D28" s="233" t="s">
        <v>28</v>
      </c>
      <c r="E28" s="50">
        <v>1</v>
      </c>
      <c r="F28" s="106"/>
      <c r="G28" s="226"/>
      <c r="H28" s="226">
        <f t="shared" si="7"/>
        <v>0</v>
      </c>
      <c r="I28" s="226"/>
      <c r="J28" s="106"/>
      <c r="K28" s="226">
        <f>SUM(H28:J28)</f>
        <v>0</v>
      </c>
      <c r="L28" s="226">
        <f>ROUND((E28*F28),2)</f>
        <v>0</v>
      </c>
      <c r="M28" s="226">
        <f>ROUND((E28*H28),2)</f>
        <v>0</v>
      </c>
      <c r="N28" s="226">
        <f>ROUND((E28*I28),2)</f>
        <v>0</v>
      </c>
      <c r="O28" s="226">
        <f>ROUND((E28*J28),2)</f>
        <v>0</v>
      </c>
      <c r="P28" s="227">
        <f>SUM(M28:O28)</f>
        <v>0</v>
      </c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</row>
    <row r="29" spans="1:29" ht="15.75" thickBot="1">
      <c r="A29" s="107"/>
      <c r="B29" s="108"/>
      <c r="C29" s="317" t="s">
        <v>48</v>
      </c>
      <c r="D29" s="318"/>
      <c r="E29" s="318"/>
      <c r="F29" s="318"/>
      <c r="G29" s="318"/>
      <c r="H29" s="318"/>
      <c r="I29" s="318"/>
      <c r="J29" s="318"/>
      <c r="K29" s="319"/>
      <c r="L29" s="109">
        <f>SUM(L18:L28)</f>
        <v>0</v>
      </c>
      <c r="M29" s="109">
        <f>SUM(M18:M28)</f>
        <v>0</v>
      </c>
      <c r="N29" s="109">
        <f>SUM(N18:N28)</f>
        <v>0</v>
      </c>
      <c r="O29" s="109">
        <f>SUM(O18:O28)</f>
        <v>0</v>
      </c>
      <c r="P29" s="110">
        <f>SUM(P18:P28)</f>
        <v>0</v>
      </c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</row>
    <row r="30" spans="1:16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</row>
    <row r="31" spans="1:16" ht="15">
      <c r="A31" s="309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</row>
    <row r="32" spans="1:16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">
      <c r="A34" s="45"/>
      <c r="B34" s="45"/>
      <c r="C34" s="310"/>
      <c r="D34" s="310"/>
      <c r="E34" s="310"/>
      <c r="F34" s="310"/>
      <c r="G34" s="45"/>
      <c r="H34" s="45"/>
      <c r="I34" s="45"/>
      <c r="J34" s="45"/>
      <c r="K34" s="311"/>
      <c r="L34" s="311"/>
      <c r="M34" s="311"/>
      <c r="N34" s="311"/>
      <c r="O34" s="45"/>
      <c r="P34" s="45"/>
    </row>
    <row r="35" spans="1:16" ht="15">
      <c r="A35" s="45"/>
      <c r="B35" s="45"/>
      <c r="C35" s="310"/>
      <c r="D35" s="310"/>
      <c r="E35" s="310"/>
      <c r="F35" s="310"/>
      <c r="G35" s="45"/>
      <c r="H35" s="45"/>
      <c r="I35" s="45"/>
      <c r="J35" s="45"/>
      <c r="K35" s="311"/>
      <c r="L35" s="311"/>
      <c r="M35" s="311"/>
      <c r="N35" s="311"/>
      <c r="O35" s="45"/>
      <c r="P35" s="45"/>
    </row>
    <row r="36" spans="1:16" ht="15">
      <c r="A36" s="203"/>
      <c r="B36" s="307" t="s">
        <v>77</v>
      </c>
      <c r="C36" s="307"/>
      <c r="D36" s="144"/>
      <c r="E36" s="144"/>
      <c r="F36" s="144"/>
      <c r="G36" s="144"/>
      <c r="H36" s="144"/>
      <c r="I36" s="144"/>
      <c r="J36" s="203"/>
      <c r="K36" s="203"/>
      <c r="L36" s="203"/>
      <c r="M36" s="203"/>
      <c r="N36" s="203"/>
      <c r="O36" s="203"/>
      <c r="P36" s="203"/>
    </row>
    <row r="37" spans="1:16" ht="15.75">
      <c r="A37" s="203"/>
      <c r="B37" s="141"/>
      <c r="C37" s="141"/>
      <c r="D37" s="308" t="s">
        <v>78</v>
      </c>
      <c r="E37" s="308"/>
      <c r="F37" s="308"/>
      <c r="G37" s="308"/>
      <c r="H37" s="308"/>
      <c r="I37" s="308"/>
      <c r="J37" s="203"/>
      <c r="K37" s="203"/>
      <c r="L37" s="203"/>
      <c r="M37" s="203"/>
      <c r="N37" s="203"/>
      <c r="O37" s="203"/>
      <c r="P37" s="203"/>
    </row>
    <row r="38" spans="1:16" ht="15">
      <c r="A38" s="203"/>
      <c r="B38" s="307" t="s">
        <v>4</v>
      </c>
      <c r="C38" s="307"/>
      <c r="D38" s="141"/>
      <c r="E38" s="141"/>
      <c r="F38" s="142"/>
      <c r="G38" s="141"/>
      <c r="H38" s="143"/>
      <c r="I38" s="143"/>
      <c r="J38" s="203"/>
      <c r="K38" s="203"/>
      <c r="L38" s="203"/>
      <c r="M38" s="203"/>
      <c r="N38" s="203"/>
      <c r="O38" s="203"/>
      <c r="P38" s="203"/>
    </row>
    <row r="39" spans="2:9" ht="15">
      <c r="B39" s="141"/>
      <c r="C39" s="141"/>
      <c r="D39" s="141"/>
      <c r="E39" s="141"/>
      <c r="F39" s="142"/>
      <c r="G39" s="141"/>
      <c r="H39" s="143"/>
      <c r="I39" s="143"/>
    </row>
    <row r="40" spans="2:9" ht="15">
      <c r="B40" s="307" t="s">
        <v>80</v>
      </c>
      <c r="C40" s="307"/>
      <c r="D40" s="144"/>
      <c r="E40" s="144"/>
      <c r="F40" s="144"/>
      <c r="G40" s="144"/>
      <c r="H40" s="144"/>
      <c r="I40" s="144"/>
    </row>
    <row r="41" spans="2:9" ht="15.75">
      <c r="B41" s="141"/>
      <c r="C41" s="141"/>
      <c r="D41" s="308" t="s">
        <v>78</v>
      </c>
      <c r="E41" s="308"/>
      <c r="F41" s="308"/>
      <c r="G41" s="308"/>
      <c r="H41" s="308"/>
      <c r="I41" s="308"/>
    </row>
    <row r="42" spans="2:9" ht="15">
      <c r="B42" s="307" t="s">
        <v>91</v>
      </c>
      <c r="C42" s="307"/>
      <c r="D42" s="144"/>
      <c r="E42" s="141"/>
      <c r="F42" s="142"/>
      <c r="G42" s="141"/>
      <c r="H42" s="143"/>
      <c r="I42" s="143"/>
    </row>
  </sheetData>
  <sheetProtection/>
  <mergeCells count="32">
    <mergeCell ref="A2:P2"/>
    <mergeCell ref="D11:D14"/>
    <mergeCell ref="E11:E14"/>
    <mergeCell ref="F11:K11"/>
    <mergeCell ref="A1:P1"/>
    <mergeCell ref="C3:G3"/>
    <mergeCell ref="A4:P4"/>
    <mergeCell ref="B5:P5"/>
    <mergeCell ref="A8:F8"/>
    <mergeCell ref="A9:F9"/>
    <mergeCell ref="J9:L9"/>
    <mergeCell ref="B36:C36"/>
    <mergeCell ref="R10:W10"/>
    <mergeCell ref="I12:I14"/>
    <mergeCell ref="N12:N14"/>
    <mergeCell ref="U11:U13"/>
    <mergeCell ref="M9:N9"/>
    <mergeCell ref="Z11:Z13"/>
    <mergeCell ref="C29:K29"/>
    <mergeCell ref="A10:F10"/>
    <mergeCell ref="H10:J10"/>
    <mergeCell ref="N10:O10"/>
    <mergeCell ref="D37:I37"/>
    <mergeCell ref="B38:C38"/>
    <mergeCell ref="B40:C40"/>
    <mergeCell ref="D41:I41"/>
    <mergeCell ref="B42:C42"/>
    <mergeCell ref="A31:P31"/>
    <mergeCell ref="C34:F34"/>
    <mergeCell ref="K34:N34"/>
    <mergeCell ref="C35:F35"/>
    <mergeCell ref="K35:N35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zoomScalePageLayoutView="0" workbookViewId="0" topLeftCell="A7">
      <selection activeCell="D18" sqref="D18:D28"/>
    </sheetView>
  </sheetViews>
  <sheetFormatPr defaultColWidth="9.140625" defaultRowHeight="15"/>
  <cols>
    <col min="1" max="1" width="5.7109375" style="192" customWidth="1"/>
    <col min="2" max="2" width="6.57421875" style="191" customWidth="1"/>
    <col min="3" max="3" width="58.8515625" style="191" customWidth="1"/>
    <col min="4" max="4" width="12.140625" style="191" customWidth="1"/>
    <col min="5" max="5" width="13.421875" style="191" customWidth="1"/>
    <col min="6" max="7" width="9.140625" style="191" customWidth="1"/>
    <col min="8" max="13" width="9.140625" style="192" customWidth="1"/>
    <col min="14" max="14" width="11.8515625" style="192" customWidth="1"/>
    <col min="15" max="15" width="12.00390625" style="192" customWidth="1"/>
    <col min="16" max="16" width="15.8515625" style="192" customWidth="1"/>
    <col min="17" max="17" width="9.7109375" style="192" bestFit="1" customWidth="1"/>
    <col min="18" max="16384" width="9.140625" style="19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8.75">
      <c r="A2" s="298" t="s">
        <v>110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.75" customHeight="1">
      <c r="A3" s="3"/>
      <c r="B3" s="4"/>
      <c r="C3" s="294" t="s">
        <v>0</v>
      </c>
      <c r="D3" s="294"/>
      <c r="E3" s="294"/>
      <c r="F3" s="294"/>
      <c r="G3" s="294"/>
      <c r="H3" s="5" t="s">
        <v>64</v>
      </c>
      <c r="I3" s="3"/>
      <c r="J3" s="3"/>
      <c r="K3" s="3"/>
      <c r="L3" s="3"/>
      <c r="M3" s="3"/>
      <c r="N3" s="3"/>
      <c r="O3" s="3"/>
    </row>
    <row r="4" spans="1:16" ht="1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38.25" customHeight="1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5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P29</f>
        <v>0</v>
      </c>
      <c r="N9" s="292"/>
      <c r="O9" s="9" t="s">
        <v>3</v>
      </c>
    </row>
    <row r="10" spans="1:29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  <c r="R10" s="321"/>
      <c r="S10" s="321"/>
      <c r="T10" s="321"/>
      <c r="U10" s="321"/>
      <c r="V10" s="321"/>
      <c r="W10" s="321"/>
      <c r="X10" s="159"/>
      <c r="Y10" s="159"/>
      <c r="Z10" s="159"/>
      <c r="AA10" s="159"/>
      <c r="AB10" s="159"/>
      <c r="AC10" s="162"/>
    </row>
    <row r="11" spans="1:29" ht="15" customHeight="1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158"/>
      <c r="S11" s="160"/>
      <c r="T11" s="158"/>
      <c r="U11" s="322"/>
      <c r="V11" s="158"/>
      <c r="W11" s="158"/>
      <c r="X11" s="158"/>
      <c r="Y11" s="158"/>
      <c r="Z11" s="322"/>
      <c r="AA11" s="158"/>
      <c r="AB11" s="158"/>
      <c r="AC11" s="162"/>
    </row>
    <row r="12" spans="1:29" ht="15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58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6.5" customHeight="1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</row>
    <row r="15" spans="1:29" ht="27.7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1:29" ht="25.5" customHeight="1" thickBot="1">
      <c r="A16" s="394"/>
      <c r="B16" s="395"/>
      <c r="C16" s="396" t="s">
        <v>156</v>
      </c>
      <c r="D16" s="397"/>
      <c r="E16" s="398"/>
      <c r="F16" s="398"/>
      <c r="G16" s="399"/>
      <c r="H16" s="400"/>
      <c r="I16" s="398"/>
      <c r="J16" s="398"/>
      <c r="K16" s="400"/>
      <c r="L16" s="400"/>
      <c r="M16" s="400"/>
      <c r="N16" s="400"/>
      <c r="O16" s="400"/>
      <c r="P16" s="401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15">
      <c r="A17" s="388"/>
      <c r="B17" s="389"/>
      <c r="C17" s="390" t="str">
        <f>'II_bruģis_kopsavilkums '!C19</f>
        <v>Bruģētā laukuma/celiņa izveide, nomaiņa  virs 500kvm</v>
      </c>
      <c r="D17" s="391"/>
      <c r="E17" s="392"/>
      <c r="F17" s="392"/>
      <c r="G17" s="393"/>
      <c r="H17" s="277"/>
      <c r="I17" s="277"/>
      <c r="J17" s="277"/>
      <c r="K17" s="277"/>
      <c r="L17" s="277"/>
      <c r="M17" s="277"/>
      <c r="N17" s="277"/>
      <c r="O17" s="277"/>
      <c r="P17" s="278"/>
      <c r="R17" s="162"/>
      <c r="S17" s="162"/>
      <c r="T17" s="162"/>
      <c r="U17" s="172"/>
      <c r="V17" s="172"/>
      <c r="W17" s="162"/>
      <c r="X17" s="162"/>
      <c r="Y17" s="162"/>
      <c r="Z17" s="162"/>
      <c r="AA17" s="162"/>
      <c r="AB17" s="162"/>
      <c r="AC17" s="162"/>
    </row>
    <row r="18" spans="1:29" ht="15">
      <c r="A18" s="102">
        <v>1</v>
      </c>
      <c r="B18" s="21"/>
      <c r="C18" s="200" t="s">
        <v>37</v>
      </c>
      <c r="D18" s="21" t="s">
        <v>28</v>
      </c>
      <c r="E18" s="50">
        <v>1</v>
      </c>
      <c r="F18" s="20"/>
      <c r="G18" s="47"/>
      <c r="H18" s="47">
        <f>ROUND((F18*G18),2)</f>
        <v>0</v>
      </c>
      <c r="I18" s="47"/>
      <c r="J18" s="47"/>
      <c r="K18" s="47"/>
      <c r="L18" s="47">
        <f aca="true" t="shared" si="0" ref="L18:L25">ROUND((E18*F18),2)</f>
        <v>0</v>
      </c>
      <c r="M18" s="47">
        <f aca="true" t="shared" si="1" ref="M18:M25">ROUND((E18*H18),2)</f>
        <v>0</v>
      </c>
      <c r="N18" s="47">
        <f aca="true" t="shared" si="2" ref="N18:N25">ROUND((E18*I18),2)</f>
        <v>0</v>
      </c>
      <c r="O18" s="47">
        <f aca="true" t="shared" si="3" ref="O18:O25">ROUND((E18*J18),2)</f>
        <v>0</v>
      </c>
      <c r="P18" s="103">
        <f aca="true" t="shared" si="4" ref="P18:P25">SUM(M18:O18)</f>
        <v>0</v>
      </c>
      <c r="R18" s="162"/>
      <c r="S18" s="162"/>
      <c r="T18" s="162"/>
      <c r="U18" s="172"/>
      <c r="V18" s="172"/>
      <c r="W18" s="162"/>
      <c r="X18" s="162"/>
      <c r="Y18" s="162"/>
      <c r="Z18" s="162"/>
      <c r="AA18" s="162"/>
      <c r="AB18" s="162"/>
      <c r="AC18" s="162"/>
    </row>
    <row r="19" spans="1:29" ht="24.75" customHeight="1">
      <c r="A19" s="102">
        <f>A18+1</f>
        <v>2</v>
      </c>
      <c r="B19" s="21"/>
      <c r="C19" s="188" t="s">
        <v>120</v>
      </c>
      <c r="D19" s="252" t="s">
        <v>28</v>
      </c>
      <c r="E19" s="50">
        <v>1</v>
      </c>
      <c r="F19" s="20"/>
      <c r="G19" s="47"/>
      <c r="H19" s="47">
        <f>ROUND((F19*G19),2)</f>
        <v>0</v>
      </c>
      <c r="I19" s="47"/>
      <c r="J19" s="47"/>
      <c r="K19" s="47"/>
      <c r="L19" s="47">
        <f t="shared" si="0"/>
        <v>0</v>
      </c>
      <c r="M19" s="47">
        <f t="shared" si="1"/>
        <v>0</v>
      </c>
      <c r="N19" s="47">
        <f t="shared" si="2"/>
        <v>0</v>
      </c>
      <c r="O19" s="47">
        <f t="shared" si="3"/>
        <v>0</v>
      </c>
      <c r="P19" s="103">
        <f t="shared" si="4"/>
        <v>0</v>
      </c>
      <c r="R19" s="162"/>
      <c r="S19" s="162"/>
      <c r="T19" s="162"/>
      <c r="U19" s="172"/>
      <c r="V19" s="172"/>
      <c r="W19" s="162"/>
      <c r="X19" s="162"/>
      <c r="Y19" s="162"/>
      <c r="Z19" s="162"/>
      <c r="AA19" s="162"/>
      <c r="AB19" s="162"/>
      <c r="AC19" s="162"/>
    </row>
    <row r="20" spans="1:29" ht="13.5" customHeight="1">
      <c r="A20" s="102">
        <f aca="true" t="shared" si="5" ref="A20:A28">A19+1</f>
        <v>3</v>
      </c>
      <c r="B20" s="21"/>
      <c r="C20" s="247" t="s">
        <v>118</v>
      </c>
      <c r="D20" s="21" t="s">
        <v>28</v>
      </c>
      <c r="E20" s="50">
        <v>1</v>
      </c>
      <c r="F20" s="20"/>
      <c r="G20" s="47"/>
      <c r="H20" s="47">
        <f aca="true" t="shared" si="6" ref="H20:H28">ROUND((F20*G20),2)</f>
        <v>0</v>
      </c>
      <c r="I20" s="50"/>
      <c r="J20" s="20"/>
      <c r="K20" s="47"/>
      <c r="L20" s="47">
        <f t="shared" si="0"/>
        <v>0</v>
      </c>
      <c r="M20" s="47">
        <f t="shared" si="1"/>
        <v>0</v>
      </c>
      <c r="N20" s="47">
        <f t="shared" si="2"/>
        <v>0</v>
      </c>
      <c r="O20" s="47">
        <f t="shared" si="3"/>
        <v>0</v>
      </c>
      <c r="P20" s="103">
        <f t="shared" si="4"/>
        <v>0</v>
      </c>
      <c r="R20" s="162"/>
      <c r="S20" s="162"/>
      <c r="T20" s="162"/>
      <c r="U20" s="172"/>
      <c r="V20" s="172"/>
      <c r="W20" s="162"/>
      <c r="X20" s="162"/>
      <c r="Y20" s="162"/>
      <c r="Z20" s="162"/>
      <c r="AA20" s="162"/>
      <c r="AB20" s="162"/>
      <c r="AC20" s="162"/>
    </row>
    <row r="21" spans="1:29" ht="18" customHeight="1">
      <c r="A21" s="102">
        <f t="shared" si="5"/>
        <v>4</v>
      </c>
      <c r="B21" s="21"/>
      <c r="C21" s="248" t="s">
        <v>100</v>
      </c>
      <c r="D21" s="183" t="s">
        <v>28</v>
      </c>
      <c r="E21" s="50">
        <v>1</v>
      </c>
      <c r="F21" s="20"/>
      <c r="G21" s="47"/>
      <c r="H21" s="47">
        <f t="shared" si="6"/>
        <v>0</v>
      </c>
      <c r="I21" s="50"/>
      <c r="J21" s="20"/>
      <c r="K21" s="47"/>
      <c r="L21" s="47">
        <f t="shared" si="0"/>
        <v>0</v>
      </c>
      <c r="M21" s="47">
        <f t="shared" si="1"/>
        <v>0</v>
      </c>
      <c r="N21" s="47">
        <f t="shared" si="2"/>
        <v>0</v>
      </c>
      <c r="O21" s="47">
        <f t="shared" si="3"/>
        <v>0</v>
      </c>
      <c r="P21" s="103">
        <f t="shared" si="4"/>
        <v>0</v>
      </c>
      <c r="R21" s="162"/>
      <c r="S21" s="162"/>
      <c r="T21" s="162"/>
      <c r="U21" s="172"/>
      <c r="V21" s="172"/>
      <c r="W21" s="162"/>
      <c r="X21" s="162"/>
      <c r="Y21" s="162"/>
      <c r="Z21" s="162"/>
      <c r="AA21" s="162"/>
      <c r="AB21" s="162"/>
      <c r="AC21" s="162"/>
    </row>
    <row r="22" spans="1:29" ht="15">
      <c r="A22" s="102">
        <f t="shared" si="5"/>
        <v>5</v>
      </c>
      <c r="B22" s="21"/>
      <c r="C22" s="249" t="s">
        <v>119</v>
      </c>
      <c r="D22" s="183" t="s">
        <v>28</v>
      </c>
      <c r="E22" s="50">
        <v>1</v>
      </c>
      <c r="F22" s="20"/>
      <c r="G22" s="47"/>
      <c r="H22" s="47">
        <f t="shared" si="6"/>
        <v>0</v>
      </c>
      <c r="I22" s="50"/>
      <c r="J22" s="20"/>
      <c r="K22" s="47"/>
      <c r="L22" s="47">
        <f t="shared" si="0"/>
        <v>0</v>
      </c>
      <c r="M22" s="47">
        <f t="shared" si="1"/>
        <v>0</v>
      </c>
      <c r="N22" s="47">
        <f t="shared" si="2"/>
        <v>0</v>
      </c>
      <c r="O22" s="47">
        <f t="shared" si="3"/>
        <v>0</v>
      </c>
      <c r="P22" s="103">
        <f t="shared" si="4"/>
        <v>0</v>
      </c>
      <c r="R22" s="162"/>
      <c r="S22" s="162"/>
      <c r="T22" s="162"/>
      <c r="U22" s="172"/>
      <c r="V22" s="172"/>
      <c r="W22" s="162"/>
      <c r="X22" s="162"/>
      <c r="Y22" s="162"/>
      <c r="Z22" s="162"/>
      <c r="AA22" s="162"/>
      <c r="AB22" s="162"/>
      <c r="AC22" s="162"/>
    </row>
    <row r="23" spans="1:29" ht="25.5">
      <c r="A23" s="102">
        <f t="shared" si="5"/>
        <v>6</v>
      </c>
      <c r="B23" s="21"/>
      <c r="C23" s="23" t="s">
        <v>125</v>
      </c>
      <c r="D23" s="183" t="s">
        <v>28</v>
      </c>
      <c r="E23" s="50">
        <v>1</v>
      </c>
      <c r="F23" s="20"/>
      <c r="G23" s="47"/>
      <c r="H23" s="47">
        <f t="shared" si="6"/>
        <v>0</v>
      </c>
      <c r="I23" s="50"/>
      <c r="J23" s="20"/>
      <c r="K23" s="47"/>
      <c r="L23" s="47">
        <f t="shared" si="0"/>
        <v>0</v>
      </c>
      <c r="M23" s="47">
        <f t="shared" si="1"/>
        <v>0</v>
      </c>
      <c r="N23" s="47">
        <f t="shared" si="2"/>
        <v>0</v>
      </c>
      <c r="O23" s="47">
        <f t="shared" si="3"/>
        <v>0</v>
      </c>
      <c r="P23" s="103">
        <f t="shared" si="4"/>
        <v>0</v>
      </c>
      <c r="R23" s="162"/>
      <c r="S23" s="162"/>
      <c r="T23" s="162"/>
      <c r="U23" s="172"/>
      <c r="V23" s="172"/>
      <c r="W23" s="162"/>
      <c r="X23" s="162"/>
      <c r="Y23" s="162"/>
      <c r="Z23" s="162"/>
      <c r="AA23" s="162"/>
      <c r="AB23" s="162"/>
      <c r="AC23" s="162"/>
    </row>
    <row r="24" spans="1:29" ht="15">
      <c r="A24" s="102">
        <f t="shared" si="5"/>
        <v>7</v>
      </c>
      <c r="B24" s="21"/>
      <c r="C24" s="250" t="s">
        <v>101</v>
      </c>
      <c r="D24" s="21" t="s">
        <v>27</v>
      </c>
      <c r="E24" s="50">
        <v>1</v>
      </c>
      <c r="F24" s="20"/>
      <c r="G24" s="47"/>
      <c r="H24" s="47">
        <f t="shared" si="6"/>
        <v>0</v>
      </c>
      <c r="I24" s="20"/>
      <c r="J24" s="20"/>
      <c r="K24" s="47"/>
      <c r="L24" s="47">
        <f t="shared" si="0"/>
        <v>0</v>
      </c>
      <c r="M24" s="47">
        <f t="shared" si="1"/>
        <v>0</v>
      </c>
      <c r="N24" s="47">
        <f t="shared" si="2"/>
        <v>0</v>
      </c>
      <c r="O24" s="47">
        <f t="shared" si="3"/>
        <v>0</v>
      </c>
      <c r="P24" s="103">
        <f t="shared" si="4"/>
        <v>0</v>
      </c>
      <c r="R24" s="162"/>
      <c r="S24" s="162"/>
      <c r="T24" s="162"/>
      <c r="U24" s="172"/>
      <c r="V24" s="172"/>
      <c r="W24" s="162"/>
      <c r="X24" s="162"/>
      <c r="Y24" s="162"/>
      <c r="Z24" s="162"/>
      <c r="AA24" s="162"/>
      <c r="AB24" s="162"/>
      <c r="AC24" s="162"/>
    </row>
    <row r="25" spans="1:29" ht="38.25">
      <c r="A25" s="102">
        <f t="shared" si="5"/>
        <v>8</v>
      </c>
      <c r="B25" s="105"/>
      <c r="C25" s="251" t="s">
        <v>121</v>
      </c>
      <c r="D25" s="105" t="s">
        <v>28</v>
      </c>
      <c r="E25" s="50">
        <v>1</v>
      </c>
      <c r="F25" s="106"/>
      <c r="G25" s="226"/>
      <c r="H25" s="226">
        <f t="shared" si="6"/>
        <v>0</v>
      </c>
      <c r="I25" s="106"/>
      <c r="J25" s="106"/>
      <c r="K25" s="226"/>
      <c r="L25" s="226">
        <f t="shared" si="0"/>
        <v>0</v>
      </c>
      <c r="M25" s="226">
        <f t="shared" si="1"/>
        <v>0</v>
      </c>
      <c r="N25" s="226">
        <f t="shared" si="2"/>
        <v>0</v>
      </c>
      <c r="O25" s="226">
        <f t="shared" si="3"/>
        <v>0</v>
      </c>
      <c r="P25" s="227">
        <f t="shared" si="4"/>
        <v>0</v>
      </c>
      <c r="R25" s="162"/>
      <c r="S25" s="162"/>
      <c r="T25" s="162"/>
      <c r="U25" s="172"/>
      <c r="V25" s="172"/>
      <c r="W25" s="162"/>
      <c r="X25" s="162"/>
      <c r="Y25" s="162"/>
      <c r="Z25" s="162"/>
      <c r="AA25" s="162"/>
      <c r="AB25" s="162"/>
      <c r="AC25" s="162"/>
    </row>
    <row r="26" spans="1:29" ht="38.25">
      <c r="A26" s="102">
        <f t="shared" si="5"/>
        <v>9</v>
      </c>
      <c r="B26" s="105"/>
      <c r="C26" s="251" t="s">
        <v>126</v>
      </c>
      <c r="D26" s="105" t="s">
        <v>28</v>
      </c>
      <c r="E26" s="50">
        <v>1</v>
      </c>
      <c r="F26" s="106"/>
      <c r="G26" s="226"/>
      <c r="H26" s="226">
        <f>ROUND((F26*G26),2)</f>
        <v>0</v>
      </c>
      <c r="I26" s="106"/>
      <c r="J26" s="106"/>
      <c r="K26" s="226"/>
      <c r="L26" s="226">
        <f>ROUND((E26*F26),2)</f>
        <v>0</v>
      </c>
      <c r="M26" s="226">
        <f>ROUND((E26*H26),2)</f>
        <v>0</v>
      </c>
      <c r="N26" s="226">
        <f>ROUND((E26*I26),2)</f>
        <v>0</v>
      </c>
      <c r="O26" s="226">
        <f>ROUND((E26*J26),2)</f>
        <v>0</v>
      </c>
      <c r="P26" s="227">
        <f>SUM(M26:O26)</f>
        <v>0</v>
      </c>
      <c r="R26" s="162"/>
      <c r="S26" s="162"/>
      <c r="T26" s="162"/>
      <c r="U26" s="172"/>
      <c r="V26" s="172"/>
      <c r="W26" s="162"/>
      <c r="X26" s="162"/>
      <c r="Y26" s="162"/>
      <c r="Z26" s="162"/>
      <c r="AA26" s="162"/>
      <c r="AB26" s="162"/>
      <c r="AC26" s="162"/>
    </row>
    <row r="27" spans="1:29" ht="25.5">
      <c r="A27" s="102">
        <f t="shared" si="5"/>
        <v>10</v>
      </c>
      <c r="B27" s="105"/>
      <c r="C27" s="262" t="s">
        <v>128</v>
      </c>
      <c r="D27" s="253" t="s">
        <v>27</v>
      </c>
      <c r="E27" s="50">
        <v>1</v>
      </c>
      <c r="F27" s="106"/>
      <c r="G27" s="226"/>
      <c r="H27" s="226">
        <f>ROUND((F27*G27),2)</f>
        <v>0</v>
      </c>
      <c r="I27" s="106"/>
      <c r="J27" s="106"/>
      <c r="K27" s="226"/>
      <c r="L27" s="226">
        <f>ROUND((E27*F27),2)</f>
        <v>0</v>
      </c>
      <c r="M27" s="226">
        <f>ROUND((E27*H27),2)</f>
        <v>0</v>
      </c>
      <c r="N27" s="226">
        <f>ROUND((E27*I27),2)</f>
        <v>0</v>
      </c>
      <c r="O27" s="226">
        <f>ROUND((E27*J27),2)</f>
        <v>0</v>
      </c>
      <c r="P27" s="227">
        <f>SUM(M27:O27)</f>
        <v>0</v>
      </c>
      <c r="R27" s="162"/>
      <c r="S27" s="162"/>
      <c r="T27" s="162"/>
      <c r="U27" s="172"/>
      <c r="V27" s="172"/>
      <c r="W27" s="162"/>
      <c r="X27" s="162"/>
      <c r="Y27" s="162"/>
      <c r="Z27" s="162"/>
      <c r="AA27" s="162"/>
      <c r="AB27" s="162"/>
      <c r="AC27" s="162"/>
    </row>
    <row r="28" spans="1:29" ht="15.75" thickBot="1">
      <c r="A28" s="102">
        <f t="shared" si="5"/>
        <v>11</v>
      </c>
      <c r="B28" s="105"/>
      <c r="C28" s="262" t="s">
        <v>127</v>
      </c>
      <c r="D28" s="233" t="s">
        <v>28</v>
      </c>
      <c r="E28" s="50">
        <v>1</v>
      </c>
      <c r="F28" s="106"/>
      <c r="G28" s="226"/>
      <c r="H28" s="226">
        <f t="shared" si="6"/>
        <v>0</v>
      </c>
      <c r="I28" s="226"/>
      <c r="J28" s="106"/>
      <c r="K28" s="226"/>
      <c r="L28" s="226">
        <f>ROUND((E28*F28),2)</f>
        <v>0</v>
      </c>
      <c r="M28" s="226">
        <f>ROUND((E28*H28),2)</f>
        <v>0</v>
      </c>
      <c r="N28" s="226">
        <f>ROUND((E28*I28),2)</f>
        <v>0</v>
      </c>
      <c r="O28" s="226">
        <f>ROUND((E28*J28),2)</f>
        <v>0</v>
      </c>
      <c r="P28" s="227">
        <f>SUM(M28:O28)</f>
        <v>0</v>
      </c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</row>
    <row r="29" spans="1:29" ht="15.75" thickBot="1">
      <c r="A29" s="107"/>
      <c r="B29" s="108"/>
      <c r="C29" s="317" t="s">
        <v>48</v>
      </c>
      <c r="D29" s="318"/>
      <c r="E29" s="318"/>
      <c r="F29" s="318"/>
      <c r="G29" s="318"/>
      <c r="H29" s="318"/>
      <c r="I29" s="318"/>
      <c r="J29" s="318"/>
      <c r="K29" s="319"/>
      <c r="L29" s="109">
        <f>SUM(L18:L28)</f>
        <v>0</v>
      </c>
      <c r="M29" s="109">
        <f>SUM(M18:M28)</f>
        <v>0</v>
      </c>
      <c r="N29" s="109">
        <f>SUM(N18:N28)</f>
        <v>0</v>
      </c>
      <c r="O29" s="109">
        <f>SUM(O18:O28)</f>
        <v>0</v>
      </c>
      <c r="P29" s="110">
        <f>SUM(P18:P28)</f>
        <v>0</v>
      </c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</row>
    <row r="30" spans="1:16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</row>
    <row r="31" spans="1:16" ht="15">
      <c r="A31" s="309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</row>
    <row r="32" spans="1:16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">
      <c r="A34" s="45"/>
      <c r="B34" s="45"/>
      <c r="C34" s="310"/>
      <c r="D34" s="310"/>
      <c r="E34" s="310"/>
      <c r="F34" s="310"/>
      <c r="G34" s="45"/>
      <c r="H34" s="45"/>
      <c r="I34" s="45"/>
      <c r="J34" s="45"/>
      <c r="K34" s="311"/>
      <c r="L34" s="311"/>
      <c r="M34" s="311"/>
      <c r="N34" s="311"/>
      <c r="O34" s="45"/>
      <c r="P34" s="45"/>
    </row>
    <row r="35" spans="1:16" ht="15">
      <c r="A35" s="45"/>
      <c r="B35" s="45"/>
      <c r="C35" s="310"/>
      <c r="D35" s="310"/>
      <c r="E35" s="310"/>
      <c r="F35" s="310"/>
      <c r="G35" s="45"/>
      <c r="H35" s="45"/>
      <c r="I35" s="45"/>
      <c r="J35" s="45"/>
      <c r="K35" s="311"/>
      <c r="L35" s="311"/>
      <c r="M35" s="311"/>
      <c r="N35" s="311"/>
      <c r="O35" s="45"/>
      <c r="P35" s="45"/>
    </row>
    <row r="36" spans="1:16" ht="15">
      <c r="A36" s="203"/>
      <c r="B36" s="307" t="s">
        <v>77</v>
      </c>
      <c r="C36" s="307"/>
      <c r="D36" s="144"/>
      <c r="E36" s="144"/>
      <c r="F36" s="144"/>
      <c r="G36" s="144"/>
      <c r="H36" s="144"/>
      <c r="I36" s="144"/>
      <c r="J36" s="203"/>
      <c r="K36" s="203"/>
      <c r="L36" s="203"/>
      <c r="M36" s="203"/>
      <c r="N36" s="203"/>
      <c r="O36" s="203"/>
      <c r="P36" s="203"/>
    </row>
    <row r="37" spans="1:16" ht="15.75">
      <c r="A37" s="203"/>
      <c r="B37" s="141"/>
      <c r="C37" s="141"/>
      <c r="D37" s="308" t="s">
        <v>78</v>
      </c>
      <c r="E37" s="308"/>
      <c r="F37" s="308"/>
      <c r="G37" s="308"/>
      <c r="H37" s="308"/>
      <c r="I37" s="308"/>
      <c r="J37" s="203"/>
      <c r="K37" s="203"/>
      <c r="L37" s="203"/>
      <c r="M37" s="203"/>
      <c r="N37" s="203"/>
      <c r="O37" s="203"/>
      <c r="P37" s="203"/>
    </row>
    <row r="38" spans="1:16" ht="15">
      <c r="A38" s="203"/>
      <c r="B38" s="307" t="s">
        <v>4</v>
      </c>
      <c r="C38" s="307"/>
      <c r="D38" s="141"/>
      <c r="E38" s="141"/>
      <c r="F38" s="142"/>
      <c r="G38" s="141"/>
      <c r="H38" s="143"/>
      <c r="I38" s="143"/>
      <c r="J38" s="203"/>
      <c r="K38" s="203"/>
      <c r="L38" s="203"/>
      <c r="M38" s="203"/>
      <c r="N38" s="203"/>
      <c r="O38" s="203"/>
      <c r="P38" s="203"/>
    </row>
    <row r="39" spans="2:9" ht="15">
      <c r="B39" s="141"/>
      <c r="C39" s="141"/>
      <c r="D39" s="141"/>
      <c r="E39" s="141"/>
      <c r="F39" s="142"/>
      <c r="G39" s="141"/>
      <c r="H39" s="143"/>
      <c r="I39" s="143"/>
    </row>
    <row r="40" spans="2:9" ht="15">
      <c r="B40" s="307" t="s">
        <v>80</v>
      </c>
      <c r="C40" s="307"/>
      <c r="D40" s="144"/>
      <c r="E40" s="144"/>
      <c r="F40" s="144"/>
      <c r="G40" s="144"/>
      <c r="H40" s="144"/>
      <c r="I40" s="144"/>
    </row>
    <row r="41" spans="2:9" ht="15.75">
      <c r="B41" s="141"/>
      <c r="C41" s="141"/>
      <c r="D41" s="308" t="s">
        <v>78</v>
      </c>
      <c r="E41" s="308"/>
      <c r="F41" s="308"/>
      <c r="G41" s="308"/>
      <c r="H41" s="308"/>
      <c r="I41" s="308"/>
    </row>
    <row r="42" spans="2:9" ht="15">
      <c r="B42" s="307" t="s">
        <v>91</v>
      </c>
      <c r="C42" s="307"/>
      <c r="D42" s="144"/>
      <c r="E42" s="141"/>
      <c r="F42" s="142"/>
      <c r="G42" s="141"/>
      <c r="H42" s="143"/>
      <c r="I42" s="143"/>
    </row>
  </sheetData>
  <sheetProtection/>
  <mergeCells count="32">
    <mergeCell ref="A2:P2"/>
    <mergeCell ref="D11:D14"/>
    <mergeCell ref="E11:E14"/>
    <mergeCell ref="F11:K11"/>
    <mergeCell ref="A1:P1"/>
    <mergeCell ref="C3:G3"/>
    <mergeCell ref="A4:P4"/>
    <mergeCell ref="B5:P5"/>
    <mergeCell ref="A8:F8"/>
    <mergeCell ref="A9:F9"/>
    <mergeCell ref="J9:L9"/>
    <mergeCell ref="B36:C36"/>
    <mergeCell ref="R10:W10"/>
    <mergeCell ref="I12:I14"/>
    <mergeCell ref="N12:N14"/>
    <mergeCell ref="U11:U13"/>
    <mergeCell ref="M9:N9"/>
    <mergeCell ref="Z11:Z13"/>
    <mergeCell ref="C29:K29"/>
    <mergeCell ref="A10:F10"/>
    <mergeCell ref="H10:J10"/>
    <mergeCell ref="N10:O10"/>
    <mergeCell ref="D37:I37"/>
    <mergeCell ref="B38:C38"/>
    <mergeCell ref="B40:C40"/>
    <mergeCell ref="D41:I41"/>
    <mergeCell ref="B42:C42"/>
    <mergeCell ref="A31:P31"/>
    <mergeCell ref="C34:F34"/>
    <mergeCell ref="K34:N34"/>
    <mergeCell ref="C35:F35"/>
    <mergeCell ref="K35:N35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120" zoomScaleNormal="120" zoomScalePageLayoutView="0" workbookViewId="0" topLeftCell="A16">
      <selection activeCell="D17" sqref="D17"/>
    </sheetView>
  </sheetViews>
  <sheetFormatPr defaultColWidth="9.140625" defaultRowHeight="15"/>
  <cols>
    <col min="1" max="1" width="9.28125" style="190" bestFit="1" customWidth="1"/>
    <col min="2" max="2" width="12.7109375" style="190" customWidth="1"/>
    <col min="3" max="3" width="49.7109375" style="190" customWidth="1"/>
    <col min="4" max="4" width="14.57421875" style="190" customWidth="1"/>
    <col min="5" max="5" width="12.421875" style="190" customWidth="1"/>
    <col min="6" max="6" width="13.00390625" style="190" customWidth="1"/>
    <col min="7" max="7" width="12.8515625" style="190" customWidth="1"/>
    <col min="8" max="8" width="14.8515625" style="190" customWidth="1"/>
    <col min="9" max="9" width="9.28125" style="190" bestFit="1" customWidth="1"/>
    <col min="10" max="11" width="9.140625" style="190" customWidth="1"/>
    <col min="12" max="12" width="13.00390625" style="190" bestFit="1" customWidth="1"/>
    <col min="13" max="13" width="17.421875" style="190" customWidth="1"/>
    <col min="14" max="16384" width="9.140625" style="190" customWidth="1"/>
  </cols>
  <sheetData>
    <row r="1" spans="1:16" ht="21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8" customHeight="1">
      <c r="A2" s="298" t="s">
        <v>110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5">
      <c r="A3" s="3"/>
      <c r="B3" s="4"/>
      <c r="C3" s="294" t="s">
        <v>69</v>
      </c>
      <c r="D3" s="294"/>
      <c r="E3" s="294"/>
      <c r="F3" s="294"/>
      <c r="G3" s="294"/>
      <c r="H3" s="5"/>
      <c r="I3" s="3"/>
      <c r="J3" s="3"/>
      <c r="K3" s="3"/>
      <c r="L3" s="3"/>
      <c r="M3" s="3"/>
      <c r="N3" s="3"/>
      <c r="O3" s="3"/>
      <c r="P3" s="192"/>
    </row>
    <row r="4" spans="1:16" ht="15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  <c r="P6" s="192"/>
    </row>
    <row r="7" spans="1:16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  <c r="P7" s="192"/>
    </row>
    <row r="8" spans="1:16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  <c r="P8" s="192"/>
    </row>
    <row r="9" spans="1:16" ht="15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/>
      <c r="K9" s="291"/>
      <c r="L9" s="291"/>
      <c r="M9" s="292"/>
      <c r="N9" s="292"/>
      <c r="O9" s="9"/>
      <c r="P9" s="192"/>
    </row>
    <row r="10" spans="1:15" ht="15.75">
      <c r="A10" s="61"/>
      <c r="B10" s="61"/>
      <c r="C10" s="62"/>
      <c r="D10" s="63" t="s">
        <v>53</v>
      </c>
      <c r="E10" s="64"/>
      <c r="F10" s="63"/>
      <c r="G10" s="61">
        <f>D23</f>
        <v>0</v>
      </c>
      <c r="H10" s="61"/>
      <c r="I10" s="61"/>
      <c r="J10" s="65"/>
      <c r="K10" s="65"/>
      <c r="L10" s="54"/>
      <c r="M10" s="54"/>
      <c r="N10" s="54"/>
      <c r="O10" s="54"/>
    </row>
    <row r="11" spans="1:15" ht="15.75">
      <c r="A11" s="61"/>
      <c r="B11" s="61"/>
      <c r="C11" s="62"/>
      <c r="D11" s="63" t="s">
        <v>54</v>
      </c>
      <c r="E11" s="64"/>
      <c r="F11" s="63"/>
      <c r="G11" s="61">
        <f>H20</f>
        <v>0</v>
      </c>
      <c r="H11" s="61"/>
      <c r="I11" s="61"/>
      <c r="J11" s="65"/>
      <c r="K11" s="65"/>
      <c r="L11" s="54"/>
      <c r="M11" s="54"/>
      <c r="N11" s="54"/>
      <c r="O11" s="54"/>
    </row>
    <row r="12" spans="1:15" ht="16.5" thickBot="1">
      <c r="A12" s="61"/>
      <c r="B12" s="61"/>
      <c r="C12" s="62"/>
      <c r="D12" s="63"/>
      <c r="E12" s="334" t="s">
        <v>79</v>
      </c>
      <c r="F12" s="334"/>
      <c r="G12" s="334"/>
      <c r="H12" s="334"/>
      <c r="I12" s="334"/>
      <c r="J12" s="334"/>
      <c r="K12" s="334"/>
      <c r="L12" s="54"/>
      <c r="M12" s="54"/>
      <c r="N12" s="54"/>
      <c r="O12" s="54"/>
    </row>
    <row r="13" spans="1:15" ht="16.5" customHeight="1" thickBot="1">
      <c r="A13" s="335" t="s">
        <v>55</v>
      </c>
      <c r="B13" s="335" t="s">
        <v>56</v>
      </c>
      <c r="C13" s="337" t="s">
        <v>12</v>
      </c>
      <c r="D13" s="339" t="s">
        <v>57</v>
      </c>
      <c r="E13" s="345"/>
      <c r="F13" s="346"/>
      <c r="G13" s="346"/>
      <c r="H13" s="339" t="s">
        <v>92</v>
      </c>
      <c r="I13" s="148"/>
      <c r="J13" s="65"/>
      <c r="K13" s="140"/>
      <c r="L13" s="344"/>
      <c r="M13" s="344"/>
      <c r="N13" s="344"/>
      <c r="O13" s="344"/>
    </row>
    <row r="14" spans="1:14" ht="70.5" customHeight="1" thickBot="1">
      <c r="A14" s="336"/>
      <c r="B14" s="336"/>
      <c r="C14" s="338"/>
      <c r="D14" s="340"/>
      <c r="E14" s="139" t="s">
        <v>58</v>
      </c>
      <c r="F14" s="139" t="s">
        <v>59</v>
      </c>
      <c r="G14" s="151" t="s">
        <v>60</v>
      </c>
      <c r="H14" s="340"/>
      <c r="I14" s="149"/>
      <c r="J14" s="140"/>
      <c r="K14" s="55"/>
      <c r="L14" s="186"/>
      <c r="M14" s="55"/>
      <c r="N14" s="56"/>
    </row>
    <row r="15" spans="1:16" ht="18.75" customHeight="1" thickBot="1">
      <c r="A15" s="383" t="s">
        <v>110</v>
      </c>
      <c r="B15" s="384"/>
      <c r="C15" s="384"/>
      <c r="D15" s="384"/>
      <c r="E15" s="384"/>
      <c r="F15" s="384"/>
      <c r="G15" s="384"/>
      <c r="H15" s="385"/>
      <c r="I15" s="255"/>
      <c r="J15" s="255"/>
      <c r="K15" s="255"/>
      <c r="L15" s="255"/>
      <c r="M15" s="255"/>
      <c r="N15" s="255"/>
      <c r="O15" s="255"/>
      <c r="P15" s="255"/>
    </row>
    <row r="16" spans="1:14" ht="27.75" customHeight="1">
      <c r="A16" s="66">
        <v>1</v>
      </c>
      <c r="B16" s="259" t="s">
        <v>61</v>
      </c>
      <c r="C16" s="386" t="s">
        <v>152</v>
      </c>
      <c r="D16" s="260">
        <f>II_bruģis!P29</f>
        <v>0</v>
      </c>
      <c r="E16" s="260">
        <f>II_bruģis!M29</f>
        <v>0</v>
      </c>
      <c r="F16" s="260">
        <f>II_bruģis!N29</f>
        <v>0</v>
      </c>
      <c r="G16" s="260">
        <f>II_bruģis!O29</f>
        <v>0</v>
      </c>
      <c r="H16" s="261">
        <f>II_bruģis!L29</f>
        <v>0</v>
      </c>
      <c r="I16" s="149"/>
      <c r="J16" s="69"/>
      <c r="K16" s="206"/>
      <c r="L16" s="187"/>
      <c r="M16" s="206"/>
      <c r="N16" s="206"/>
    </row>
    <row r="17" spans="1:14" ht="37.5" customHeight="1">
      <c r="A17" s="66">
        <v>2</v>
      </c>
      <c r="B17" s="67" t="s">
        <v>62</v>
      </c>
      <c r="C17" s="258" t="s">
        <v>153</v>
      </c>
      <c r="D17" s="68">
        <f>II_bruģis_2!P29</f>
        <v>0</v>
      </c>
      <c r="E17" s="70">
        <f>II_bruģis_2!M29</f>
        <v>0</v>
      </c>
      <c r="F17" s="70">
        <f>II_bruģis_2!N29</f>
        <v>0</v>
      </c>
      <c r="G17" s="70">
        <f>II_bruģis_2!O29</f>
        <v>0</v>
      </c>
      <c r="H17" s="72">
        <f>II_bruģis_2!L29</f>
        <v>0</v>
      </c>
      <c r="I17" s="149"/>
      <c r="J17" s="69"/>
      <c r="K17" s="206"/>
      <c r="L17" s="184"/>
      <c r="M17" s="153"/>
      <c r="N17" s="206"/>
    </row>
    <row r="18" spans="1:14" ht="35.25" customHeight="1">
      <c r="A18" s="66">
        <v>3</v>
      </c>
      <c r="B18" s="67" t="s">
        <v>63</v>
      </c>
      <c r="C18" s="387" t="s">
        <v>154</v>
      </c>
      <c r="D18" s="71">
        <f>II_bruģis_3!P29</f>
        <v>0</v>
      </c>
      <c r="E18" s="71">
        <f>II_bruģis_3!M29</f>
        <v>0</v>
      </c>
      <c r="F18" s="71">
        <f>II_bruģis_3!N29</f>
        <v>0</v>
      </c>
      <c r="G18" s="71">
        <f>II_bruģis_3!O29</f>
        <v>0</v>
      </c>
      <c r="H18" s="72">
        <f>II_bruģis_3!L29</f>
        <v>0</v>
      </c>
      <c r="I18" s="149"/>
      <c r="J18" s="69"/>
      <c r="K18" s="206"/>
      <c r="L18" s="184"/>
      <c r="M18" s="153"/>
      <c r="N18" s="206"/>
    </row>
    <row r="19" spans="1:14" ht="36.75" customHeight="1" thickBot="1">
      <c r="A19" s="66">
        <v>4</v>
      </c>
      <c r="B19" s="67" t="s">
        <v>64</v>
      </c>
      <c r="C19" s="257" t="s">
        <v>155</v>
      </c>
      <c r="D19" s="71">
        <f>II_bruģis_4!P29</f>
        <v>0</v>
      </c>
      <c r="E19" s="71">
        <f>II_bruģis_4!M29</f>
        <v>0</v>
      </c>
      <c r="F19" s="71">
        <f>II_bruģis_4!N29</f>
        <v>0</v>
      </c>
      <c r="G19" s="71">
        <f>II_bruģis_4!O29</f>
        <v>0</v>
      </c>
      <c r="H19" s="72">
        <f>II_bruģis_4!L29</f>
        <v>0</v>
      </c>
      <c r="I19" s="149"/>
      <c r="J19" s="69"/>
      <c r="K19" s="206"/>
      <c r="L19" s="184"/>
      <c r="M19" s="153"/>
      <c r="N19" s="206"/>
    </row>
    <row r="20" spans="1:15" ht="16.5" thickBot="1">
      <c r="A20" s="328" t="s">
        <v>66</v>
      </c>
      <c r="B20" s="381"/>
      <c r="C20" s="382"/>
      <c r="D20" s="243">
        <f>SUM(D16:D19)</f>
        <v>0</v>
      </c>
      <c r="E20" s="243">
        <f>SUM(E16:E19)</f>
        <v>0</v>
      </c>
      <c r="F20" s="243">
        <f>SUM(F16:F19)</f>
        <v>0</v>
      </c>
      <c r="G20" s="243">
        <f>SUM(G16:G19)</f>
        <v>0</v>
      </c>
      <c r="H20" s="243">
        <f>SUM(H16:H19)</f>
        <v>0</v>
      </c>
      <c r="I20" s="149"/>
      <c r="J20" s="69"/>
      <c r="K20" s="206"/>
      <c r="L20" s="189"/>
      <c r="M20" s="154"/>
      <c r="N20" s="154"/>
      <c r="O20" s="155"/>
    </row>
    <row r="21" spans="1:15" ht="15">
      <c r="A21" s="331" t="s">
        <v>112</v>
      </c>
      <c r="B21" s="332"/>
      <c r="C21" s="333"/>
      <c r="D21" s="244"/>
      <c r="E21" s="240"/>
      <c r="F21" s="80"/>
      <c r="G21" s="80"/>
      <c r="H21" s="236"/>
      <c r="I21" s="79"/>
      <c r="J21" s="79"/>
      <c r="K21" s="79"/>
      <c r="L21" s="79"/>
      <c r="M21" s="79"/>
      <c r="N21" s="58"/>
      <c r="O21" s="58"/>
    </row>
    <row r="22" spans="1:15" ht="15">
      <c r="A22" s="349" t="s">
        <v>113</v>
      </c>
      <c r="B22" s="350"/>
      <c r="C22" s="351"/>
      <c r="D22" s="244"/>
      <c r="E22" s="241"/>
      <c r="F22" s="78"/>
      <c r="G22" s="78"/>
      <c r="H22" s="237"/>
      <c r="I22" s="79"/>
      <c r="J22" s="79"/>
      <c r="K22" s="79"/>
      <c r="L22" s="79"/>
      <c r="M22" s="79"/>
      <c r="N22" s="58"/>
      <c r="O22" s="58"/>
    </row>
    <row r="23" spans="1:16" ht="15.75" thickBot="1">
      <c r="A23" s="353" t="s">
        <v>51</v>
      </c>
      <c r="B23" s="354"/>
      <c r="C23" s="355"/>
      <c r="D23" s="245">
        <f>D22+D21+D20</f>
        <v>0</v>
      </c>
      <c r="E23" s="242"/>
      <c r="F23" s="238"/>
      <c r="G23" s="238"/>
      <c r="H23" s="239"/>
      <c r="I23" s="79"/>
      <c r="J23" s="79"/>
      <c r="K23" s="79"/>
      <c r="L23" s="79"/>
      <c r="M23" s="79"/>
      <c r="N23" s="54"/>
      <c r="O23" s="54"/>
      <c r="P23" s="157"/>
    </row>
    <row r="24" spans="1:20" ht="15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59"/>
      <c r="O24" s="59"/>
      <c r="T24" s="156"/>
    </row>
    <row r="25" spans="1:16" ht="15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</row>
    <row r="26" spans="1:15" ht="15">
      <c r="A26" s="75"/>
      <c r="B26" s="75"/>
      <c r="C26" s="75"/>
      <c r="D26" s="75"/>
      <c r="E26" s="75"/>
      <c r="F26" s="75"/>
      <c r="G26" s="76"/>
      <c r="H26" s="75"/>
      <c r="I26" s="75"/>
      <c r="J26" s="75"/>
      <c r="K26" s="75"/>
      <c r="L26" s="59"/>
      <c r="M26" s="59"/>
      <c r="N26" s="59"/>
      <c r="O26" s="59"/>
    </row>
    <row r="27" spans="1:16" s="192" customFormat="1" ht="15">
      <c r="A27" s="45"/>
      <c r="B27" s="45"/>
      <c r="C27" s="310"/>
      <c r="D27" s="310"/>
      <c r="E27" s="310"/>
      <c r="F27" s="310"/>
      <c r="G27" s="45"/>
      <c r="H27" s="45"/>
      <c r="I27" s="45"/>
      <c r="J27" s="45"/>
      <c r="K27" s="311"/>
      <c r="L27" s="311"/>
      <c r="M27" s="311"/>
      <c r="N27" s="311"/>
      <c r="O27" s="45"/>
      <c r="P27" s="45"/>
    </row>
    <row r="28" spans="1:16" s="192" customFormat="1" ht="15">
      <c r="A28" s="203"/>
      <c r="B28" s="307" t="s">
        <v>77</v>
      </c>
      <c r="C28" s="307"/>
      <c r="D28" s="144"/>
      <c r="E28" s="144"/>
      <c r="F28" s="144"/>
      <c r="G28" s="144"/>
      <c r="H28" s="144"/>
      <c r="I28" s="144"/>
      <c r="J28" s="203"/>
      <c r="K28" s="203"/>
      <c r="L28" s="203"/>
      <c r="M28" s="203"/>
      <c r="N28" s="203"/>
      <c r="O28" s="203"/>
      <c r="P28" s="203"/>
    </row>
    <row r="29" spans="1:16" s="192" customFormat="1" ht="15.75">
      <c r="A29" s="203"/>
      <c r="B29" s="141"/>
      <c r="C29" s="141"/>
      <c r="D29" s="308" t="s">
        <v>78</v>
      </c>
      <c r="E29" s="308"/>
      <c r="F29" s="308"/>
      <c r="G29" s="308"/>
      <c r="H29" s="308"/>
      <c r="I29" s="308"/>
      <c r="J29" s="203"/>
      <c r="K29" s="203"/>
      <c r="L29" s="203"/>
      <c r="M29" s="203"/>
      <c r="N29" s="203"/>
      <c r="O29" s="203"/>
      <c r="P29" s="203"/>
    </row>
    <row r="30" spans="1:16" s="192" customFormat="1" ht="15">
      <c r="A30" s="203"/>
      <c r="B30" s="307" t="s">
        <v>4</v>
      </c>
      <c r="C30" s="307"/>
      <c r="D30" s="141"/>
      <c r="E30" s="141"/>
      <c r="F30" s="142"/>
      <c r="G30" s="141"/>
      <c r="H30" s="143"/>
      <c r="I30" s="143"/>
      <c r="J30" s="203"/>
      <c r="K30" s="203"/>
      <c r="L30" s="203"/>
      <c r="M30" s="203"/>
      <c r="N30" s="203"/>
      <c r="O30" s="203"/>
      <c r="P30" s="203"/>
    </row>
    <row r="31" spans="2:9" s="192" customFormat="1" ht="15">
      <c r="B31" s="141"/>
      <c r="C31" s="141"/>
      <c r="D31" s="141"/>
      <c r="E31" s="141"/>
      <c r="F31" s="142"/>
      <c r="G31" s="141"/>
      <c r="H31" s="143"/>
      <c r="I31" s="143"/>
    </row>
    <row r="32" spans="2:9" s="192" customFormat="1" ht="15">
      <c r="B32" s="307" t="s">
        <v>80</v>
      </c>
      <c r="C32" s="307"/>
      <c r="D32" s="144"/>
      <c r="E32" s="144"/>
      <c r="F32" s="144"/>
      <c r="G32" s="144"/>
      <c r="H32" s="144"/>
      <c r="I32" s="144"/>
    </row>
    <row r="33" spans="2:9" s="192" customFormat="1" ht="15.75">
      <c r="B33" s="141"/>
      <c r="C33" s="141"/>
      <c r="D33" s="308" t="s">
        <v>78</v>
      </c>
      <c r="E33" s="308"/>
      <c r="F33" s="308"/>
      <c r="G33" s="308"/>
      <c r="H33" s="308"/>
      <c r="I33" s="308"/>
    </row>
    <row r="34" spans="2:9" s="192" customFormat="1" ht="15">
      <c r="B34" s="307" t="s">
        <v>91</v>
      </c>
      <c r="C34" s="307"/>
      <c r="D34" s="144"/>
      <c r="E34" s="141"/>
      <c r="F34" s="142"/>
      <c r="G34" s="141"/>
      <c r="H34" s="143"/>
      <c r="I34" s="143"/>
    </row>
    <row r="35" spans="1:15" ht="15.75">
      <c r="A35" s="60"/>
      <c r="B35" s="60"/>
      <c r="C35" s="60"/>
      <c r="D35" s="60"/>
      <c r="E35" s="60"/>
      <c r="F35" s="75"/>
      <c r="G35" s="75"/>
      <c r="H35" s="75"/>
      <c r="I35" s="75"/>
      <c r="J35" s="75"/>
      <c r="K35" s="75"/>
      <c r="L35" s="59"/>
      <c r="M35" s="59"/>
      <c r="N35" s="59"/>
      <c r="O35" s="59"/>
    </row>
  </sheetData>
  <sheetProtection/>
  <mergeCells count="32">
    <mergeCell ref="B32:C32"/>
    <mergeCell ref="D33:I33"/>
    <mergeCell ref="B34:C34"/>
    <mergeCell ref="A15:H15"/>
    <mergeCell ref="A25:P25"/>
    <mergeCell ref="C27:F27"/>
    <mergeCell ref="K27:N27"/>
    <mergeCell ref="B28:C28"/>
    <mergeCell ref="D29:I29"/>
    <mergeCell ref="B30:C30"/>
    <mergeCell ref="L13:O13"/>
    <mergeCell ref="A20:C20"/>
    <mergeCell ref="A21:C21"/>
    <mergeCell ref="A22:C22"/>
    <mergeCell ref="A23:C23"/>
    <mergeCell ref="A24:M24"/>
    <mergeCell ref="A9:F9"/>
    <mergeCell ref="J9:L9"/>
    <mergeCell ref="M9:N9"/>
    <mergeCell ref="E12:K12"/>
    <mergeCell ref="A13:A14"/>
    <mergeCell ref="B13:B14"/>
    <mergeCell ref="C13:C14"/>
    <mergeCell ref="D13:D14"/>
    <mergeCell ref="E13:G13"/>
    <mergeCell ref="H13:H14"/>
    <mergeCell ref="A1:P1"/>
    <mergeCell ref="A2:P2"/>
    <mergeCell ref="C3:G3"/>
    <mergeCell ref="A4:P4"/>
    <mergeCell ref="B5:P5"/>
    <mergeCell ref="A8:F8"/>
  </mergeCells>
  <printOptions/>
  <pageMargins left="0.7086614173228347" right="0.7086614173228347" top="0.99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zoomScalePageLayoutView="0" workbookViewId="0" topLeftCell="A1">
      <selection activeCell="H18" sqref="H18:H24"/>
    </sheetView>
  </sheetViews>
  <sheetFormatPr defaultColWidth="9.140625" defaultRowHeight="15"/>
  <cols>
    <col min="1" max="1" width="5.7109375" style="2" customWidth="1"/>
    <col min="2" max="2" width="6.57421875" style="1" customWidth="1"/>
    <col min="3" max="3" width="58.8515625" style="1" customWidth="1"/>
    <col min="4" max="4" width="12.140625" style="1" customWidth="1"/>
    <col min="5" max="5" width="13.421875" style="1" customWidth="1"/>
    <col min="6" max="7" width="9.140625" style="1" customWidth="1"/>
    <col min="8" max="13" width="9.140625" style="2" customWidth="1"/>
    <col min="14" max="14" width="11.8515625" style="2" customWidth="1"/>
    <col min="15" max="15" width="12.00390625" style="2" customWidth="1"/>
    <col min="16" max="16" width="15.8515625" style="2" customWidth="1"/>
    <col min="17" max="17" width="9.7109375" style="2" bestFit="1" customWidth="1"/>
    <col min="18" max="16384" width="9.140625" style="2" customWidth="1"/>
  </cols>
  <sheetData>
    <row r="1" spans="1:16" ht="37.5" customHeight="1">
      <c r="A1" s="291" t="s">
        <v>129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</row>
    <row r="2" spans="1:16" s="192" customFormat="1" ht="24" customHeight="1">
      <c r="A2" s="320" t="s">
        <v>103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15">
      <c r="A3" s="291" t="s">
        <v>130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2" customHeight="1">
      <c r="A9" s="290" t="s">
        <v>85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P25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29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  <c r="AC11" s="162"/>
    </row>
    <row r="12" spans="1:29" ht="15" customHeight="1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  <c r="AC14" s="162"/>
    </row>
    <row r="15" spans="1:29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29" ht="15">
      <c r="A16" s="99"/>
      <c r="B16" s="43"/>
      <c r="C16" s="128" t="s">
        <v>43</v>
      </c>
      <c r="D16" s="43"/>
      <c r="E16" s="43"/>
      <c r="F16" s="48"/>
      <c r="G16" s="48"/>
      <c r="H16" s="49"/>
      <c r="I16" s="48"/>
      <c r="J16" s="48"/>
      <c r="K16" s="49"/>
      <c r="L16" s="49"/>
      <c r="M16" s="49"/>
      <c r="N16" s="49"/>
      <c r="O16" s="49"/>
      <c r="P16" s="100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15">
      <c r="A17" s="101"/>
      <c r="B17" s="26"/>
      <c r="C17" s="175" t="s">
        <v>135</v>
      </c>
      <c r="D17" s="26"/>
      <c r="E17" s="26"/>
      <c r="F17" s="28"/>
      <c r="G17" s="28"/>
      <c r="H17" s="49"/>
      <c r="I17" s="28"/>
      <c r="J17" s="28"/>
      <c r="K17" s="49"/>
      <c r="L17" s="49"/>
      <c r="M17" s="49"/>
      <c r="N17" s="49"/>
      <c r="O17" s="49"/>
      <c r="P17" s="100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1:29" ht="15.75">
      <c r="A18" s="102">
        <v>1</v>
      </c>
      <c r="B18" s="22"/>
      <c r="C18" s="40" t="s">
        <v>37</v>
      </c>
      <c r="D18" s="37" t="s">
        <v>42</v>
      </c>
      <c r="E18" s="20">
        <f>58.32+72.9</f>
        <v>131.22</v>
      </c>
      <c r="F18" s="20"/>
      <c r="G18" s="47"/>
      <c r="H18" s="47">
        <f>ROUND((F18*G18),2)</f>
        <v>0</v>
      </c>
      <c r="I18" s="47"/>
      <c r="J18" s="47"/>
      <c r="K18" s="47">
        <f>SUM(H18:J18)</f>
        <v>0</v>
      </c>
      <c r="L18" s="47">
        <f>ROUND((E18*F18),2)</f>
        <v>0</v>
      </c>
      <c r="M18" s="47">
        <f>ROUND((E18*H18),2)</f>
        <v>0</v>
      </c>
      <c r="N18" s="47">
        <f>ROUND((E18*I18),2)</f>
        <v>0</v>
      </c>
      <c r="O18" s="47">
        <f>ROUND((E18*J18),2)</f>
        <v>0</v>
      </c>
      <c r="P18" s="103">
        <f>SUM(M18:O18)</f>
        <v>0</v>
      </c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74"/>
    </row>
    <row r="19" spans="1:29" ht="16.5">
      <c r="A19" s="102">
        <f aca="true" t="shared" si="0" ref="A19:A24">A18+1</f>
        <v>2</v>
      </c>
      <c r="B19" s="22"/>
      <c r="C19" s="200" t="s">
        <v>45</v>
      </c>
      <c r="D19" s="37" t="s">
        <v>42</v>
      </c>
      <c r="E19" s="20">
        <f>E18</f>
        <v>131.22</v>
      </c>
      <c r="F19" s="20"/>
      <c r="G19" s="47"/>
      <c r="H19" s="47">
        <f aca="true" t="shared" si="1" ref="H19:H24">ROUND((F19*G19),2)</f>
        <v>0</v>
      </c>
      <c r="I19" s="47"/>
      <c r="J19" s="47"/>
      <c r="K19" s="47">
        <f aca="true" t="shared" si="2" ref="K19:K24">SUM(H19:J19)</f>
        <v>0</v>
      </c>
      <c r="L19" s="47">
        <f aca="true" t="shared" si="3" ref="L19:L24">ROUND((E19*F19),2)</f>
        <v>0</v>
      </c>
      <c r="M19" s="47">
        <f aca="true" t="shared" si="4" ref="M19:M24">ROUND((E19*H19),2)</f>
        <v>0</v>
      </c>
      <c r="N19" s="47">
        <f aca="true" t="shared" si="5" ref="N19:N24">ROUND((E19*I19),2)</f>
        <v>0</v>
      </c>
      <c r="O19" s="47">
        <f aca="true" t="shared" si="6" ref="O19:O24">ROUND((E19*J19),2)</f>
        <v>0</v>
      </c>
      <c r="P19" s="103">
        <f aca="true" t="shared" si="7" ref="P19:P24">SUM(M19:O19)</f>
        <v>0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74"/>
    </row>
    <row r="20" spans="1:29" ht="25.5">
      <c r="A20" s="102">
        <f t="shared" si="0"/>
        <v>3</v>
      </c>
      <c r="B20" s="22"/>
      <c r="C20" s="188" t="s">
        <v>132</v>
      </c>
      <c r="D20" s="185" t="s">
        <v>29</v>
      </c>
      <c r="E20" s="20">
        <f>E19*0.05</f>
        <v>6.561</v>
      </c>
      <c r="F20" s="20"/>
      <c r="G20" s="47"/>
      <c r="H20" s="47">
        <f t="shared" si="1"/>
        <v>0</v>
      </c>
      <c r="I20" s="20"/>
      <c r="J20" s="20"/>
      <c r="K20" s="47">
        <f t="shared" si="2"/>
        <v>0</v>
      </c>
      <c r="L20" s="47">
        <f>ROUND((E20*F20),2)</f>
        <v>0</v>
      </c>
      <c r="M20" s="47">
        <f>ROUND((E20*H20),2)</f>
        <v>0</v>
      </c>
      <c r="N20" s="47">
        <f>ROUND((E20*I20),2)</f>
        <v>0</v>
      </c>
      <c r="O20" s="47">
        <f>ROUND((E20*J20),2)</f>
        <v>0</v>
      </c>
      <c r="P20" s="103">
        <f>SUM(M20:O20)</f>
        <v>0</v>
      </c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74"/>
    </row>
    <row r="21" spans="1:29" ht="15">
      <c r="A21" s="102">
        <f t="shared" si="0"/>
        <v>4</v>
      </c>
      <c r="B21" s="22"/>
      <c r="C21" s="163" t="s">
        <v>38</v>
      </c>
      <c r="D21" s="164" t="s">
        <v>27</v>
      </c>
      <c r="E21" s="20">
        <f>7.2+8.1+7.2+8.1+9+9+8.1+8.1</f>
        <v>64.8</v>
      </c>
      <c r="F21" s="20"/>
      <c r="G21" s="47"/>
      <c r="H21" s="47">
        <f t="shared" si="1"/>
        <v>0</v>
      </c>
      <c r="I21" s="47"/>
      <c r="J21" s="47"/>
      <c r="K21" s="47">
        <f t="shared" si="2"/>
        <v>0</v>
      </c>
      <c r="L21" s="47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103">
        <f t="shared" si="7"/>
        <v>0</v>
      </c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74"/>
    </row>
    <row r="22" spans="1:29" ht="15">
      <c r="A22" s="102">
        <f t="shared" si="0"/>
        <v>5</v>
      </c>
      <c r="B22" s="22"/>
      <c r="C22" s="42" t="s">
        <v>39</v>
      </c>
      <c r="D22" s="39" t="s">
        <v>28</v>
      </c>
      <c r="E22" s="20">
        <f>E18</f>
        <v>131.22</v>
      </c>
      <c r="F22" s="20"/>
      <c r="G22" s="47"/>
      <c r="H22" s="47">
        <f t="shared" si="1"/>
        <v>0</v>
      </c>
      <c r="I22" s="47"/>
      <c r="J22" s="47"/>
      <c r="K22" s="47">
        <f t="shared" si="2"/>
        <v>0</v>
      </c>
      <c r="L22" s="47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  <c r="P22" s="103">
        <f t="shared" si="7"/>
        <v>0</v>
      </c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74"/>
    </row>
    <row r="23" spans="1:29" ht="15.75">
      <c r="A23" s="102">
        <f t="shared" si="0"/>
        <v>6</v>
      </c>
      <c r="B23" s="22"/>
      <c r="C23" s="42" t="s">
        <v>40</v>
      </c>
      <c r="D23" s="39" t="s">
        <v>42</v>
      </c>
      <c r="E23" s="20">
        <f>E19</f>
        <v>131.22</v>
      </c>
      <c r="F23" s="20"/>
      <c r="G23" s="47"/>
      <c r="H23" s="47">
        <f t="shared" si="1"/>
        <v>0</v>
      </c>
      <c r="I23" s="47"/>
      <c r="J23" s="47"/>
      <c r="K23" s="47">
        <f t="shared" si="2"/>
        <v>0</v>
      </c>
      <c r="L23" s="47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  <c r="P23" s="103">
        <f t="shared" si="7"/>
        <v>0</v>
      </c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74"/>
    </row>
    <row r="24" spans="1:29" ht="16.5" thickBot="1">
      <c r="A24" s="102">
        <f t="shared" si="0"/>
        <v>7</v>
      </c>
      <c r="B24" s="122"/>
      <c r="C24" s="42" t="s">
        <v>41</v>
      </c>
      <c r="D24" s="39" t="s">
        <v>42</v>
      </c>
      <c r="E24" s="106">
        <f>E18</f>
        <v>131.22</v>
      </c>
      <c r="F24" s="106"/>
      <c r="G24" s="47"/>
      <c r="H24" s="47">
        <f t="shared" si="1"/>
        <v>0</v>
      </c>
      <c r="I24" s="47"/>
      <c r="J24" s="47"/>
      <c r="K24" s="47">
        <f t="shared" si="2"/>
        <v>0</v>
      </c>
      <c r="L24" s="47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  <c r="P24" s="103">
        <f t="shared" si="7"/>
        <v>0</v>
      </c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74"/>
    </row>
    <row r="25" spans="1:29" ht="15.75" thickBot="1">
      <c r="A25" s="107"/>
      <c r="B25" s="108"/>
      <c r="C25" s="317" t="s">
        <v>48</v>
      </c>
      <c r="D25" s="318"/>
      <c r="E25" s="318"/>
      <c r="F25" s="318"/>
      <c r="G25" s="318"/>
      <c r="H25" s="318"/>
      <c r="I25" s="318"/>
      <c r="J25" s="318"/>
      <c r="K25" s="319"/>
      <c r="L25" s="109">
        <f>SUM(L18:L24)</f>
        <v>0</v>
      </c>
      <c r="M25" s="109">
        <f>SUM(M18:M24)</f>
        <v>0</v>
      </c>
      <c r="N25" s="109">
        <f>SUM(N18:N24)</f>
        <v>0</v>
      </c>
      <c r="O25" s="109">
        <f>SUM(O18:O24)</f>
        <v>0</v>
      </c>
      <c r="P25" s="109">
        <f>SUM(P18:P24)</f>
        <v>0</v>
      </c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74"/>
    </row>
    <row r="26" spans="1:29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</row>
    <row r="27" spans="1:16" ht="15">
      <c r="A27" s="309" t="s">
        <v>87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</row>
    <row r="28" spans="1:16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">
      <c r="A30" s="45"/>
      <c r="B30" s="45"/>
      <c r="C30" s="310"/>
      <c r="D30" s="310"/>
      <c r="E30" s="310"/>
      <c r="F30" s="310"/>
      <c r="G30" s="45"/>
      <c r="H30" s="45"/>
      <c r="I30" s="45"/>
      <c r="J30" s="45"/>
      <c r="K30" s="311"/>
      <c r="L30" s="311"/>
      <c r="M30" s="311"/>
      <c r="N30" s="311"/>
      <c r="O30" s="45"/>
      <c r="P30" s="45"/>
    </row>
    <row r="31" spans="1:16" ht="15">
      <c r="A31" s="45"/>
      <c r="B31" s="45"/>
      <c r="C31" s="310"/>
      <c r="D31" s="310"/>
      <c r="E31" s="310"/>
      <c r="F31" s="310"/>
      <c r="G31" s="45"/>
      <c r="H31" s="45"/>
      <c r="I31" s="45"/>
      <c r="J31" s="45"/>
      <c r="K31" s="311"/>
      <c r="L31" s="311"/>
      <c r="M31" s="311"/>
      <c r="N31" s="311"/>
      <c r="O31" s="45"/>
      <c r="P31" s="45"/>
    </row>
    <row r="32" spans="1:16" ht="15">
      <c r="A32" s="46"/>
      <c r="B32" s="307" t="s">
        <v>77</v>
      </c>
      <c r="C32" s="307"/>
      <c r="D32" s="144"/>
      <c r="E32" s="144"/>
      <c r="F32" s="144"/>
      <c r="G32" s="144"/>
      <c r="H32" s="144"/>
      <c r="I32" s="144"/>
      <c r="J32" s="46"/>
      <c r="K32" s="46"/>
      <c r="L32" s="46"/>
      <c r="M32" s="46"/>
      <c r="N32" s="46"/>
      <c r="O32" s="46"/>
      <c r="P32" s="46"/>
    </row>
    <row r="33" spans="1:16" ht="15.75">
      <c r="A33" s="46"/>
      <c r="B33" s="141"/>
      <c r="C33" s="141"/>
      <c r="D33" s="308" t="s">
        <v>78</v>
      </c>
      <c r="E33" s="308"/>
      <c r="F33" s="308"/>
      <c r="G33" s="308"/>
      <c r="H33" s="308"/>
      <c r="I33" s="308"/>
      <c r="J33" s="46"/>
      <c r="K33" s="46"/>
      <c r="L33" s="46"/>
      <c r="M33" s="46"/>
      <c r="N33" s="46"/>
      <c r="O33" s="46"/>
      <c r="P33" s="46"/>
    </row>
    <row r="34" spans="1:16" ht="15">
      <c r="A34" s="46"/>
      <c r="B34" s="307" t="s">
        <v>4</v>
      </c>
      <c r="C34" s="307"/>
      <c r="D34" s="141"/>
      <c r="E34" s="141"/>
      <c r="F34" s="142"/>
      <c r="G34" s="141"/>
      <c r="H34" s="143"/>
      <c r="I34" s="143"/>
      <c r="J34" s="46"/>
      <c r="K34" s="46"/>
      <c r="L34" s="46"/>
      <c r="M34" s="46"/>
      <c r="N34" s="46"/>
      <c r="O34" s="46"/>
      <c r="P34" s="46"/>
    </row>
    <row r="35" spans="2:9" ht="15">
      <c r="B35" s="141"/>
      <c r="C35" s="141"/>
      <c r="D35" s="141"/>
      <c r="E35" s="141"/>
      <c r="F35" s="142"/>
      <c r="G35" s="141"/>
      <c r="H35" s="143"/>
      <c r="I35" s="143"/>
    </row>
    <row r="36" spans="2:9" ht="15">
      <c r="B36" s="307" t="s">
        <v>80</v>
      </c>
      <c r="C36" s="307"/>
      <c r="D36" s="144"/>
      <c r="E36" s="144"/>
      <c r="F36" s="144"/>
      <c r="G36" s="144"/>
      <c r="H36" s="144"/>
      <c r="I36" s="144"/>
    </row>
    <row r="37" spans="2:9" ht="15.75">
      <c r="B37" s="141"/>
      <c r="C37" s="141"/>
      <c r="D37" s="308" t="s">
        <v>78</v>
      </c>
      <c r="E37" s="308"/>
      <c r="F37" s="308"/>
      <c r="G37" s="308"/>
      <c r="H37" s="308"/>
      <c r="I37" s="308"/>
    </row>
    <row r="38" spans="2:9" ht="15">
      <c r="B38" s="307" t="s">
        <v>91</v>
      </c>
      <c r="C38" s="307"/>
      <c r="D38" s="144"/>
      <c r="E38" s="141"/>
      <c r="F38" s="142"/>
      <c r="G38" s="141"/>
      <c r="H38" s="143"/>
      <c r="I38" s="143"/>
    </row>
  </sheetData>
  <sheetProtection/>
  <mergeCells count="32">
    <mergeCell ref="R11:W11"/>
    <mergeCell ref="U12:U14"/>
    <mergeCell ref="Z12:Z14"/>
    <mergeCell ref="I12:I14"/>
    <mergeCell ref="N12:N14"/>
    <mergeCell ref="B36:C36"/>
    <mergeCell ref="A27:P27"/>
    <mergeCell ref="C30:F30"/>
    <mergeCell ref="K30:N30"/>
    <mergeCell ref="C25:K25"/>
    <mergeCell ref="D37:I37"/>
    <mergeCell ref="B38:C38"/>
    <mergeCell ref="C31:F31"/>
    <mergeCell ref="K31:N31"/>
    <mergeCell ref="B32:C32"/>
    <mergeCell ref="D33:I33"/>
    <mergeCell ref="B34:C34"/>
    <mergeCell ref="A10:F10"/>
    <mergeCell ref="H10:J10"/>
    <mergeCell ref="N10:O10"/>
    <mergeCell ref="D11:D14"/>
    <mergeCell ref="E11:E14"/>
    <mergeCell ref="F11:K11"/>
    <mergeCell ref="A9:F9"/>
    <mergeCell ref="J9:L9"/>
    <mergeCell ref="M9:N9"/>
    <mergeCell ref="A1:P1"/>
    <mergeCell ref="A4:P4"/>
    <mergeCell ref="B5:P5"/>
    <mergeCell ref="A8:F8"/>
    <mergeCell ref="A2:P2"/>
    <mergeCell ref="A3:P3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O18" sqref="O18"/>
    </sheetView>
  </sheetViews>
  <sheetFormatPr defaultColWidth="9.140625" defaultRowHeight="15"/>
  <cols>
    <col min="1" max="3" width="9.140625" style="190" customWidth="1"/>
    <col min="4" max="4" width="21.421875" style="190" customWidth="1"/>
    <col min="5" max="5" width="29.140625" style="190" customWidth="1"/>
    <col min="6" max="16384" width="9.140625" style="190" customWidth="1"/>
  </cols>
  <sheetData>
    <row r="1" spans="1:5" ht="16.5" customHeight="1">
      <c r="A1" s="81"/>
      <c r="B1" s="81"/>
      <c r="C1" s="81"/>
      <c r="D1" s="82" t="s">
        <v>71</v>
      </c>
      <c r="E1" s="83"/>
    </row>
    <row r="2" spans="1:5" ht="15.75" thickBot="1">
      <c r="A2" s="81"/>
      <c r="B2" s="81"/>
      <c r="C2" s="81"/>
      <c r="D2" s="84"/>
      <c r="E2" s="85"/>
    </row>
    <row r="3" spans="1:5" ht="15">
      <c r="A3" s="81"/>
      <c r="B3" s="81"/>
      <c r="C3" s="81"/>
      <c r="D3" s="84"/>
      <c r="E3" s="86" t="s">
        <v>88</v>
      </c>
    </row>
    <row r="4" spans="1:5" ht="15">
      <c r="A4" s="81"/>
      <c r="B4" s="81"/>
      <c r="C4" s="81"/>
      <c r="D4" s="84"/>
      <c r="E4" s="87" t="s">
        <v>72</v>
      </c>
    </row>
    <row r="5" spans="1:5" ht="15">
      <c r="A5" s="81"/>
      <c r="B5" s="81"/>
      <c r="C5" s="81"/>
      <c r="D5" s="84"/>
      <c r="E5" s="88" t="s">
        <v>148</v>
      </c>
    </row>
    <row r="6" spans="1:5" ht="15">
      <c r="A6" s="81"/>
      <c r="B6" s="81"/>
      <c r="C6" s="81"/>
      <c r="D6" s="81"/>
      <c r="E6" s="81"/>
    </row>
    <row r="7" spans="1:5" ht="15.75">
      <c r="A7" s="369" t="s">
        <v>73</v>
      </c>
      <c r="B7" s="369"/>
      <c r="C7" s="369"/>
      <c r="D7" s="369"/>
      <c r="E7" s="369"/>
    </row>
    <row r="8" spans="1:16" ht="18.75" customHeight="1">
      <c r="A8" s="298" t="s">
        <v>110</v>
      </c>
      <c r="B8" s="298"/>
      <c r="C8" s="298"/>
      <c r="D8" s="298"/>
      <c r="E8" s="298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</row>
    <row r="9" spans="1:10" ht="33" customHeight="1">
      <c r="A9" s="379" t="s">
        <v>90</v>
      </c>
      <c r="B9" s="380"/>
      <c r="C9" s="380"/>
      <c r="D9" s="380"/>
      <c r="E9" s="380"/>
      <c r="F9" s="380"/>
      <c r="G9" s="380"/>
      <c r="H9" s="380"/>
      <c r="I9" s="380"/>
      <c r="J9" s="380"/>
    </row>
    <row r="10" spans="1:7" ht="15">
      <c r="A10" s="35" t="s">
        <v>47</v>
      </c>
      <c r="B10" s="35"/>
      <c r="C10" s="35"/>
      <c r="D10" s="35"/>
      <c r="E10" s="35"/>
      <c r="F10" s="35"/>
      <c r="G10" s="7"/>
    </row>
    <row r="11" spans="1:7" ht="15">
      <c r="A11" s="297" t="s">
        <v>5</v>
      </c>
      <c r="B11" s="297"/>
      <c r="C11" s="297"/>
      <c r="D11" s="297"/>
      <c r="E11" s="297"/>
      <c r="F11" s="297"/>
      <c r="G11" s="7"/>
    </row>
    <row r="12" spans="1:7" ht="15">
      <c r="A12" s="290" t="s">
        <v>86</v>
      </c>
      <c r="B12" s="290"/>
      <c r="C12" s="290"/>
      <c r="D12" s="290"/>
      <c r="E12" s="290"/>
      <c r="F12" s="290"/>
      <c r="G12" s="8"/>
    </row>
    <row r="13" spans="1:5" ht="15">
      <c r="A13" s="65"/>
      <c r="B13" s="65"/>
      <c r="C13" s="65"/>
      <c r="D13" s="65"/>
      <c r="E13" s="65"/>
    </row>
    <row r="14" spans="1:5" ht="15">
      <c r="A14" s="89" t="s">
        <v>55</v>
      </c>
      <c r="B14" s="370" t="s">
        <v>74</v>
      </c>
      <c r="C14" s="371"/>
      <c r="D14" s="372"/>
      <c r="E14" s="90" t="s">
        <v>75</v>
      </c>
    </row>
    <row r="15" spans="1:5" ht="18.75" customHeight="1">
      <c r="A15" s="363" t="s">
        <v>110</v>
      </c>
      <c r="B15" s="364"/>
      <c r="C15" s="364"/>
      <c r="D15" s="364"/>
      <c r="E15" s="365"/>
    </row>
    <row r="16" spans="1:5" ht="33" customHeight="1">
      <c r="A16" s="89">
        <v>1</v>
      </c>
      <c r="B16" s="373" t="s">
        <v>116</v>
      </c>
      <c r="C16" s="374"/>
      <c r="D16" s="375"/>
      <c r="E16" s="91">
        <f>'II_bruģis_kopsavilkums '!D23</f>
        <v>0</v>
      </c>
    </row>
    <row r="17" spans="1:5" ht="15">
      <c r="A17" s="92"/>
      <c r="B17" s="376" t="s">
        <v>76</v>
      </c>
      <c r="C17" s="377"/>
      <c r="D17" s="378"/>
      <c r="E17" s="93">
        <f>SUM(E16:E16)</f>
        <v>0</v>
      </c>
    </row>
    <row r="18" spans="1:5" ht="27" customHeight="1">
      <c r="A18" s="358" t="s">
        <v>114</v>
      </c>
      <c r="B18" s="359"/>
      <c r="C18" s="359"/>
      <c r="D18" s="360"/>
      <c r="E18" s="93">
        <f>E16*21/100</f>
        <v>0</v>
      </c>
    </row>
    <row r="19" spans="1:5" ht="15">
      <c r="A19" s="361" t="s">
        <v>30</v>
      </c>
      <c r="B19" s="361"/>
      <c r="C19" s="361"/>
      <c r="D19" s="361"/>
      <c r="E19" s="94">
        <f>SUM(E17:E18)</f>
        <v>0</v>
      </c>
    </row>
    <row r="20" spans="1:5" ht="15">
      <c r="A20" s="65"/>
      <c r="B20" s="65"/>
      <c r="C20" s="65"/>
      <c r="D20" s="65"/>
      <c r="E20" s="65"/>
    </row>
    <row r="21" spans="1:5" ht="15">
      <c r="A21" s="65"/>
      <c r="B21" s="65"/>
      <c r="C21" s="65"/>
      <c r="D21" s="65"/>
      <c r="E21" s="65"/>
    </row>
    <row r="22" spans="1:5" ht="15">
      <c r="A22" s="95" t="s">
        <v>77</v>
      </c>
      <c r="B22" s="357"/>
      <c r="C22" s="357"/>
      <c r="D22" s="357"/>
      <c r="E22" s="357"/>
    </row>
    <row r="23" spans="1:5" ht="15">
      <c r="A23" s="95"/>
      <c r="B23" s="362" t="s">
        <v>78</v>
      </c>
      <c r="C23" s="362"/>
      <c r="D23" s="362"/>
      <c r="E23" s="362"/>
    </row>
    <row r="24" spans="1:5" ht="15">
      <c r="A24" s="95"/>
      <c r="B24" s="95"/>
      <c r="C24" s="95"/>
      <c r="D24" s="96"/>
      <c r="E24" s="97"/>
    </row>
    <row r="25" spans="1:5" ht="15">
      <c r="A25" s="366" t="s">
        <v>79</v>
      </c>
      <c r="B25" s="366"/>
      <c r="C25" s="366"/>
      <c r="D25" s="98"/>
      <c r="E25" s="98"/>
    </row>
    <row r="26" spans="1:5" ht="15">
      <c r="A26" s="95"/>
      <c r="B26" s="367"/>
      <c r="C26" s="367"/>
      <c r="D26" s="367"/>
      <c r="E26" s="367"/>
    </row>
    <row r="27" spans="1:5" ht="15">
      <c r="A27" s="95" t="s">
        <v>80</v>
      </c>
      <c r="B27" s="368"/>
      <c r="C27" s="368"/>
      <c r="D27" s="368"/>
      <c r="E27" s="368"/>
    </row>
    <row r="28" spans="1:5" ht="15">
      <c r="A28" s="95"/>
      <c r="B28" s="362" t="s">
        <v>78</v>
      </c>
      <c r="C28" s="362"/>
      <c r="D28" s="362"/>
      <c r="E28" s="362"/>
    </row>
    <row r="29" spans="1:5" ht="15">
      <c r="A29" s="95"/>
      <c r="B29" s="95"/>
      <c r="C29" s="95"/>
      <c r="D29" s="96"/>
      <c r="E29" s="97">
        <f>E24</f>
        <v>0</v>
      </c>
    </row>
    <row r="30" spans="1:5" ht="15">
      <c r="A30" s="95"/>
      <c r="B30" s="95"/>
      <c r="C30" s="95"/>
      <c r="D30" s="97"/>
      <c r="E30" s="97"/>
    </row>
    <row r="31" spans="1:5" ht="15">
      <c r="A31" s="95"/>
      <c r="B31" s="356"/>
      <c r="C31" s="356"/>
      <c r="D31" s="356"/>
      <c r="E31" s="356"/>
    </row>
  </sheetData>
  <sheetProtection/>
  <mergeCells count="17">
    <mergeCell ref="B23:E23"/>
    <mergeCell ref="A25:C25"/>
    <mergeCell ref="B26:E27"/>
    <mergeCell ref="B28:E28"/>
    <mergeCell ref="B31:E31"/>
    <mergeCell ref="A15:E15"/>
    <mergeCell ref="B16:D16"/>
    <mergeCell ref="B17:D17"/>
    <mergeCell ref="A18:D18"/>
    <mergeCell ref="A19:D19"/>
    <mergeCell ref="B22:E22"/>
    <mergeCell ref="A7:E7"/>
    <mergeCell ref="A8:E8"/>
    <mergeCell ref="A9:J9"/>
    <mergeCell ref="A11:F11"/>
    <mergeCell ref="A12:F12"/>
    <mergeCell ref="B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zoomScale="90" zoomScaleNormal="90" zoomScalePageLayoutView="0" workbookViewId="0" topLeftCell="A2">
      <selection activeCell="I18" sqref="I18:J24"/>
    </sheetView>
  </sheetViews>
  <sheetFormatPr defaultColWidth="9.140625" defaultRowHeight="15"/>
  <cols>
    <col min="1" max="1" width="5.7109375" style="2" customWidth="1"/>
    <col min="2" max="2" width="6.57421875" style="1" customWidth="1"/>
    <col min="3" max="3" width="60.421875" style="1" customWidth="1"/>
    <col min="4" max="4" width="12.140625" style="1" customWidth="1"/>
    <col min="5" max="5" width="13.421875" style="1" customWidth="1"/>
    <col min="6" max="7" width="9.140625" style="1" customWidth="1"/>
    <col min="8" max="13" width="9.140625" style="2" customWidth="1"/>
    <col min="14" max="14" width="11.8515625" style="2" customWidth="1"/>
    <col min="15" max="15" width="12.00390625" style="2" customWidth="1"/>
    <col min="16" max="16" width="15.8515625" style="2" customWidth="1"/>
    <col min="17" max="17" width="9.7109375" style="2" bestFit="1" customWidth="1"/>
    <col min="18" max="16384" width="9.140625" style="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s="192" customFormat="1" ht="23.25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5" customHeight="1">
      <c r="A3" s="3"/>
      <c r="B3" s="4"/>
      <c r="C3" s="294" t="s">
        <v>0</v>
      </c>
      <c r="D3" s="294"/>
      <c r="E3" s="294"/>
      <c r="F3" s="294"/>
      <c r="G3" s="294"/>
      <c r="H3" s="5" t="s">
        <v>70</v>
      </c>
      <c r="I3" s="3"/>
      <c r="J3" s="3"/>
      <c r="K3" s="3"/>
      <c r="L3" s="3"/>
      <c r="M3" s="3"/>
      <c r="N3" s="3"/>
      <c r="O3" s="3"/>
      <c r="P3" s="192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5.75" customHeight="1">
      <c r="A9" s="290" t="s">
        <v>85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P25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34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  <c r="AC11" s="162"/>
      <c r="AD11" s="162"/>
      <c r="AE11" s="162"/>
      <c r="AF11" s="162"/>
      <c r="AG11" s="162"/>
      <c r="AH11" s="162"/>
    </row>
    <row r="12" spans="1:34" ht="15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  <c r="AD12" s="162"/>
      <c r="AE12" s="162"/>
      <c r="AF12" s="162"/>
      <c r="AG12" s="162"/>
      <c r="AH12" s="162"/>
    </row>
    <row r="13" spans="1:34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  <c r="AD13" s="162"/>
      <c r="AE13" s="162"/>
      <c r="AF13" s="162"/>
      <c r="AG13" s="162"/>
      <c r="AH13" s="162"/>
    </row>
    <row r="14" spans="1:34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  <c r="AC14" s="162"/>
      <c r="AD14" s="162"/>
      <c r="AE14" s="162"/>
      <c r="AF14" s="162"/>
      <c r="AG14" s="162"/>
      <c r="AH14" s="162"/>
    </row>
    <row r="15" spans="1:34" ht="16.5" customHeight="1" thickBot="1">
      <c r="A15" s="279">
        <v>1</v>
      </c>
      <c r="B15" s="279">
        <v>2</v>
      </c>
      <c r="C15" s="279">
        <v>3</v>
      </c>
      <c r="D15" s="279">
        <v>4</v>
      </c>
      <c r="E15" s="279">
        <v>5</v>
      </c>
      <c r="F15" s="279">
        <v>6</v>
      </c>
      <c r="G15" s="279">
        <v>7</v>
      </c>
      <c r="H15" s="279">
        <v>8</v>
      </c>
      <c r="I15" s="279">
        <v>9</v>
      </c>
      <c r="J15" s="279">
        <v>10</v>
      </c>
      <c r="K15" s="279">
        <v>11</v>
      </c>
      <c r="L15" s="279">
        <v>12</v>
      </c>
      <c r="M15" s="279">
        <v>13</v>
      </c>
      <c r="N15" s="279">
        <v>14</v>
      </c>
      <c r="O15" s="279">
        <v>15</v>
      </c>
      <c r="P15" s="279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  <c r="AD15" s="162"/>
      <c r="AE15" s="162"/>
      <c r="AF15" s="162"/>
      <c r="AG15" s="162"/>
      <c r="AH15" s="162"/>
    </row>
    <row r="16" spans="1:34" ht="28.5" customHeight="1">
      <c r="A16" s="273"/>
      <c r="B16" s="274"/>
      <c r="C16" s="275" t="s">
        <v>43</v>
      </c>
      <c r="D16" s="274"/>
      <c r="E16" s="274"/>
      <c r="F16" s="276"/>
      <c r="G16" s="276"/>
      <c r="H16" s="277"/>
      <c r="I16" s="276"/>
      <c r="J16" s="276"/>
      <c r="K16" s="277"/>
      <c r="L16" s="277"/>
      <c r="M16" s="277"/>
      <c r="N16" s="277"/>
      <c r="O16" s="277"/>
      <c r="P16" s="278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</row>
    <row r="17" spans="1:34" ht="15">
      <c r="A17" s="101"/>
      <c r="B17" s="27"/>
      <c r="C17" s="26" t="s">
        <v>131</v>
      </c>
      <c r="D17" s="26"/>
      <c r="E17" s="28"/>
      <c r="F17" s="28"/>
      <c r="G17" s="29"/>
      <c r="H17" s="49"/>
      <c r="I17" s="28"/>
      <c r="J17" s="28"/>
      <c r="K17" s="49"/>
      <c r="L17" s="49"/>
      <c r="M17" s="49"/>
      <c r="N17" s="49"/>
      <c r="O17" s="49"/>
      <c r="P17" s="100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</row>
    <row r="18" spans="1:34" ht="15.75">
      <c r="A18" s="102">
        <v>1</v>
      </c>
      <c r="B18" s="22"/>
      <c r="C18" s="40" t="s">
        <v>37</v>
      </c>
      <c r="D18" s="37" t="s">
        <v>42</v>
      </c>
      <c r="E18" s="20">
        <f>20.1+103.6</f>
        <v>123.69999999999999</v>
      </c>
      <c r="F18" s="20"/>
      <c r="G18" s="47"/>
      <c r="H18" s="47">
        <f aca="true" t="shared" si="0" ref="H18:H24">ROUND((F18*G18),2)</f>
        <v>0</v>
      </c>
      <c r="I18" s="47"/>
      <c r="J18" s="47"/>
      <c r="K18" s="47">
        <f aca="true" t="shared" si="1" ref="K18:K24">SUM(H18:J18)</f>
        <v>0</v>
      </c>
      <c r="L18" s="47">
        <f aca="true" t="shared" si="2" ref="L18:L24">ROUND((E18*F18),2)</f>
        <v>0</v>
      </c>
      <c r="M18" s="47">
        <f aca="true" t="shared" si="3" ref="M18:M24">ROUND((E18*H18),2)</f>
        <v>0</v>
      </c>
      <c r="N18" s="47">
        <f aca="true" t="shared" si="4" ref="N18:N24">ROUND((E18*I18),2)</f>
        <v>0</v>
      </c>
      <c r="O18" s="47">
        <f aca="true" t="shared" si="5" ref="O18:O24">ROUND((E18*J18),2)</f>
        <v>0</v>
      </c>
      <c r="P18" s="103">
        <f aca="true" t="shared" si="6" ref="P18:P24">SUM(M18:O18)</f>
        <v>0</v>
      </c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</row>
    <row r="19" spans="1:34" ht="16.5">
      <c r="A19" s="102">
        <f aca="true" t="shared" si="7" ref="A19:A24">A18+1</f>
        <v>2</v>
      </c>
      <c r="B19" s="22"/>
      <c r="C19" s="40" t="s">
        <v>45</v>
      </c>
      <c r="D19" s="37" t="s">
        <v>42</v>
      </c>
      <c r="E19" s="20">
        <f>E18</f>
        <v>123.69999999999999</v>
      </c>
      <c r="F19" s="20"/>
      <c r="G19" s="47"/>
      <c r="H19" s="47">
        <f t="shared" si="0"/>
        <v>0</v>
      </c>
      <c r="I19" s="47"/>
      <c r="J19" s="47"/>
      <c r="K19" s="47">
        <f t="shared" si="1"/>
        <v>0</v>
      </c>
      <c r="L19" s="47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103">
        <f t="shared" si="6"/>
        <v>0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</row>
    <row r="20" spans="1:34" s="192" customFormat="1" ht="25.5">
      <c r="A20" s="102">
        <f t="shared" si="7"/>
        <v>3</v>
      </c>
      <c r="B20" s="22"/>
      <c r="C20" s="188" t="s">
        <v>132</v>
      </c>
      <c r="D20" s="197" t="s">
        <v>29</v>
      </c>
      <c r="E20" s="20">
        <f>E19*0.05</f>
        <v>6.185</v>
      </c>
      <c r="F20" s="20"/>
      <c r="G20" s="47"/>
      <c r="H20" s="47">
        <f t="shared" si="0"/>
        <v>0</v>
      </c>
      <c r="I20" s="20"/>
      <c r="J20" s="20"/>
      <c r="K20" s="47">
        <f>SUM(H20:J20)</f>
        <v>0</v>
      </c>
      <c r="L20" s="47">
        <f>ROUND((E20*F20),2)</f>
        <v>0</v>
      </c>
      <c r="M20" s="47">
        <f>ROUND((E20*H20),2)</f>
        <v>0</v>
      </c>
      <c r="N20" s="47">
        <f>ROUND((E20*I20),2)</f>
        <v>0</v>
      </c>
      <c r="O20" s="47">
        <f>ROUND((E20*J20),2)</f>
        <v>0</v>
      </c>
      <c r="P20" s="103">
        <f>SUM(M20:O20)</f>
        <v>0</v>
      </c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</row>
    <row r="21" spans="1:34" ht="15">
      <c r="A21" s="102">
        <f t="shared" si="7"/>
        <v>4</v>
      </c>
      <c r="B21" s="22"/>
      <c r="C21" s="163" t="s">
        <v>38</v>
      </c>
      <c r="D21" s="164" t="s">
        <v>27</v>
      </c>
      <c r="E21" s="20">
        <f>29.6+29+3.5+3.5+6.7+6.7+6</f>
        <v>85</v>
      </c>
      <c r="F21" s="20"/>
      <c r="G21" s="47"/>
      <c r="H21" s="47">
        <f t="shared" si="0"/>
        <v>0</v>
      </c>
      <c r="I21" s="47"/>
      <c r="J21" s="47"/>
      <c r="K21" s="47">
        <f t="shared" si="1"/>
        <v>0</v>
      </c>
      <c r="L21" s="47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103">
        <f t="shared" si="6"/>
        <v>0</v>
      </c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</row>
    <row r="22" spans="1:34" ht="15">
      <c r="A22" s="102">
        <f t="shared" si="7"/>
        <v>5</v>
      </c>
      <c r="B22" s="22"/>
      <c r="C22" s="42" t="s">
        <v>39</v>
      </c>
      <c r="D22" s="39" t="s">
        <v>28</v>
      </c>
      <c r="E22" s="20">
        <f>E18</f>
        <v>123.69999999999999</v>
      </c>
      <c r="F22" s="20"/>
      <c r="G22" s="47"/>
      <c r="H22" s="47">
        <f t="shared" si="0"/>
        <v>0</v>
      </c>
      <c r="I22" s="47"/>
      <c r="J22" s="47"/>
      <c r="K22" s="47">
        <f t="shared" si="1"/>
        <v>0</v>
      </c>
      <c r="L22" s="47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103">
        <f t="shared" si="6"/>
        <v>0</v>
      </c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</row>
    <row r="23" spans="1:34" ht="15.75">
      <c r="A23" s="102">
        <f t="shared" si="7"/>
        <v>6</v>
      </c>
      <c r="B23" s="22"/>
      <c r="C23" s="42" t="s">
        <v>40</v>
      </c>
      <c r="D23" s="39" t="s">
        <v>42</v>
      </c>
      <c r="E23" s="20">
        <f>E18</f>
        <v>123.69999999999999</v>
      </c>
      <c r="F23" s="20"/>
      <c r="G23" s="47"/>
      <c r="H23" s="47">
        <f t="shared" si="0"/>
        <v>0</v>
      </c>
      <c r="I23" s="47"/>
      <c r="J23" s="47"/>
      <c r="K23" s="47">
        <f t="shared" si="1"/>
        <v>0</v>
      </c>
      <c r="L23" s="47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103">
        <f t="shared" si="6"/>
        <v>0</v>
      </c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</row>
    <row r="24" spans="1:34" ht="16.5" thickBot="1">
      <c r="A24" s="102">
        <f t="shared" si="7"/>
        <v>7</v>
      </c>
      <c r="B24" s="104"/>
      <c r="C24" s="42" t="s">
        <v>41</v>
      </c>
      <c r="D24" s="39" t="s">
        <v>42</v>
      </c>
      <c r="E24" s="106">
        <f>E18</f>
        <v>123.69999999999999</v>
      </c>
      <c r="F24" s="106"/>
      <c r="G24" s="47"/>
      <c r="H24" s="47">
        <f t="shared" si="0"/>
        <v>0</v>
      </c>
      <c r="I24" s="47"/>
      <c r="J24" s="47"/>
      <c r="K24" s="47">
        <f t="shared" si="1"/>
        <v>0</v>
      </c>
      <c r="L24" s="47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103">
        <f t="shared" si="6"/>
        <v>0</v>
      </c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</row>
    <row r="25" spans="1:34" ht="15.75" thickBot="1">
      <c r="A25" s="107"/>
      <c r="B25" s="108"/>
      <c r="C25" s="317" t="s">
        <v>48</v>
      </c>
      <c r="D25" s="318"/>
      <c r="E25" s="318"/>
      <c r="F25" s="318"/>
      <c r="G25" s="318"/>
      <c r="H25" s="318"/>
      <c r="I25" s="318"/>
      <c r="J25" s="318"/>
      <c r="K25" s="319"/>
      <c r="L25" s="109">
        <f>SUM(L18:L24)</f>
        <v>0</v>
      </c>
      <c r="M25" s="109">
        <f>SUM(M18:M24)</f>
        <v>0</v>
      </c>
      <c r="N25" s="109">
        <f>SUM(N18:N24)</f>
        <v>0</v>
      </c>
      <c r="O25" s="109">
        <f>SUM(O18:O24)</f>
        <v>0</v>
      </c>
      <c r="P25" s="109">
        <f>SUM(P18:P24)</f>
        <v>0</v>
      </c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</row>
    <row r="26" spans="1:34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</row>
    <row r="27" spans="1:34" ht="15">
      <c r="A27" s="309" t="s">
        <v>87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</row>
    <row r="28" spans="1:34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</row>
    <row r="29" spans="1:34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</row>
    <row r="30" spans="1:34" ht="15">
      <c r="A30" s="45"/>
      <c r="B30" s="45"/>
      <c r="C30" s="310"/>
      <c r="D30" s="310"/>
      <c r="E30" s="310"/>
      <c r="F30" s="310"/>
      <c r="G30" s="45"/>
      <c r="H30" s="45"/>
      <c r="I30" s="45"/>
      <c r="J30" s="45"/>
      <c r="K30" s="311"/>
      <c r="L30" s="311"/>
      <c r="M30" s="311"/>
      <c r="N30" s="311"/>
      <c r="O30" s="45"/>
      <c r="P30" s="45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</row>
    <row r="31" spans="1:34" ht="15">
      <c r="A31" s="45"/>
      <c r="B31" s="45"/>
      <c r="C31" s="137"/>
      <c r="D31" s="137"/>
      <c r="E31" s="137"/>
      <c r="F31" s="137"/>
      <c r="G31" s="45"/>
      <c r="H31" s="45"/>
      <c r="I31" s="45"/>
      <c r="J31" s="45"/>
      <c r="K31" s="138"/>
      <c r="L31" s="138"/>
      <c r="M31" s="138"/>
      <c r="N31" s="138"/>
      <c r="O31" s="45"/>
      <c r="P31" s="45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</row>
    <row r="32" spans="1:16" ht="15">
      <c r="A32" s="45"/>
      <c r="B32" s="45"/>
      <c r="C32" s="310"/>
      <c r="D32" s="310"/>
      <c r="E32" s="310"/>
      <c r="F32" s="310"/>
      <c r="G32" s="45"/>
      <c r="H32" s="45"/>
      <c r="I32" s="45"/>
      <c r="J32" s="45"/>
      <c r="K32" s="311"/>
      <c r="L32" s="311"/>
      <c r="M32" s="311"/>
      <c r="N32" s="311"/>
      <c r="O32" s="45"/>
      <c r="P32" s="45"/>
    </row>
    <row r="33" spans="1:16" ht="15">
      <c r="A33" s="46"/>
      <c r="B33" s="307" t="s">
        <v>77</v>
      </c>
      <c r="C33" s="307"/>
      <c r="D33" s="144"/>
      <c r="E33" s="144"/>
      <c r="F33" s="144"/>
      <c r="G33" s="144"/>
      <c r="H33" s="144"/>
      <c r="I33" s="144"/>
      <c r="J33" s="46"/>
      <c r="K33" s="46"/>
      <c r="L33" s="46"/>
      <c r="M33" s="46"/>
      <c r="N33" s="46"/>
      <c r="O33" s="46"/>
      <c r="P33" s="46"/>
    </row>
    <row r="34" spans="1:16" ht="15.75">
      <c r="A34" s="46"/>
      <c r="B34" s="141"/>
      <c r="C34" s="141"/>
      <c r="D34" s="308" t="s">
        <v>78</v>
      </c>
      <c r="E34" s="308"/>
      <c r="F34" s="308"/>
      <c r="G34" s="308"/>
      <c r="H34" s="308"/>
      <c r="I34" s="308"/>
      <c r="J34" s="46"/>
      <c r="K34" s="46"/>
      <c r="L34" s="46"/>
      <c r="M34" s="46"/>
      <c r="N34" s="46"/>
      <c r="O34" s="46"/>
      <c r="P34" s="46"/>
    </row>
    <row r="35" spans="1:16" ht="15">
      <c r="A35" s="46"/>
      <c r="B35" s="307" t="s">
        <v>4</v>
      </c>
      <c r="C35" s="307"/>
      <c r="D35" s="141"/>
      <c r="E35" s="141"/>
      <c r="F35" s="142"/>
      <c r="G35" s="141"/>
      <c r="H35" s="143"/>
      <c r="I35" s="143"/>
      <c r="J35" s="46"/>
      <c r="K35" s="46"/>
      <c r="L35" s="46"/>
      <c r="M35" s="46"/>
      <c r="N35" s="46"/>
      <c r="O35" s="46"/>
      <c r="P35" s="46"/>
    </row>
    <row r="36" spans="2:9" ht="15">
      <c r="B36" s="141"/>
      <c r="C36" s="141"/>
      <c r="D36" s="141"/>
      <c r="E36" s="141"/>
      <c r="F36" s="142"/>
      <c r="G36" s="141"/>
      <c r="H36" s="143"/>
      <c r="I36" s="143"/>
    </row>
    <row r="37" spans="2:9" ht="15">
      <c r="B37" s="307" t="s">
        <v>80</v>
      </c>
      <c r="C37" s="307"/>
      <c r="D37" s="144"/>
      <c r="E37" s="144"/>
      <c r="F37" s="144"/>
      <c r="G37" s="144"/>
      <c r="H37" s="144"/>
      <c r="I37" s="144"/>
    </row>
    <row r="38" spans="2:9" ht="15.75">
      <c r="B38" s="141"/>
      <c r="C38" s="141"/>
      <c r="D38" s="308" t="s">
        <v>78</v>
      </c>
      <c r="E38" s="308"/>
      <c r="F38" s="308"/>
      <c r="G38" s="308"/>
      <c r="H38" s="308"/>
      <c r="I38" s="308"/>
    </row>
    <row r="39" spans="2:9" ht="15">
      <c r="B39" s="307" t="s">
        <v>91</v>
      </c>
      <c r="C39" s="307"/>
      <c r="D39" s="144"/>
      <c r="E39" s="141"/>
      <c r="F39" s="142"/>
      <c r="G39" s="141"/>
      <c r="H39" s="143"/>
      <c r="I39" s="143"/>
    </row>
  </sheetData>
  <sheetProtection/>
  <mergeCells count="32">
    <mergeCell ref="B39:C39"/>
    <mergeCell ref="C32:F32"/>
    <mergeCell ref="K32:N32"/>
    <mergeCell ref="B33:C33"/>
    <mergeCell ref="D34:I34"/>
    <mergeCell ref="B5:P5"/>
    <mergeCell ref="I12:I14"/>
    <mergeCell ref="K30:N30"/>
    <mergeCell ref="E11:E14"/>
    <mergeCell ref="D11:D14"/>
    <mergeCell ref="B37:C37"/>
    <mergeCell ref="D38:I38"/>
    <mergeCell ref="C25:K25"/>
    <mergeCell ref="N12:N14"/>
    <mergeCell ref="B35:C35"/>
    <mergeCell ref="A27:P27"/>
    <mergeCell ref="U12:U14"/>
    <mergeCell ref="M9:N9"/>
    <mergeCell ref="H10:J10"/>
    <mergeCell ref="N10:O10"/>
    <mergeCell ref="C30:F30"/>
    <mergeCell ref="Z12:Z14"/>
    <mergeCell ref="A1:P1"/>
    <mergeCell ref="F11:K11"/>
    <mergeCell ref="A8:F8"/>
    <mergeCell ref="A9:F9"/>
    <mergeCell ref="J9:L9"/>
    <mergeCell ref="R11:W11"/>
    <mergeCell ref="A2:P2"/>
    <mergeCell ref="C3:G3"/>
    <mergeCell ref="A10:F10"/>
    <mergeCell ref="A4:P4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GridLines="0" zoomScalePageLayoutView="0" workbookViewId="0" topLeftCell="A1">
      <selection activeCell="H18" sqref="H18:H24"/>
    </sheetView>
  </sheetViews>
  <sheetFormatPr defaultColWidth="9.140625" defaultRowHeight="15"/>
  <cols>
    <col min="1" max="1" width="5.7109375" style="2" customWidth="1"/>
    <col min="2" max="2" width="6.57421875" style="1" customWidth="1"/>
    <col min="3" max="3" width="58.8515625" style="1" customWidth="1"/>
    <col min="4" max="4" width="12.140625" style="1" customWidth="1"/>
    <col min="5" max="5" width="13.421875" style="1" customWidth="1"/>
    <col min="6" max="7" width="9.140625" style="1" customWidth="1"/>
    <col min="8" max="13" width="9.140625" style="2" customWidth="1"/>
    <col min="14" max="14" width="11.8515625" style="2" customWidth="1"/>
    <col min="15" max="15" width="12.00390625" style="2" customWidth="1"/>
    <col min="16" max="16" width="15.8515625" style="2" customWidth="1"/>
    <col min="17" max="17" width="9.7109375" style="2" bestFit="1" customWidth="1"/>
    <col min="18" max="16384" width="9.140625" style="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s="192" customFormat="1" ht="24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0</v>
      </c>
      <c r="D3" s="294"/>
      <c r="E3" s="294"/>
      <c r="F3" s="294"/>
      <c r="G3" s="294"/>
      <c r="H3" s="5" t="s">
        <v>64</v>
      </c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3.5" customHeight="1">
      <c r="A9" s="290" t="s">
        <v>85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P25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28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</row>
    <row r="12" spans="1:28" ht="15" customHeight="1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</row>
    <row r="13" spans="1:28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</row>
    <row r="14" spans="1:28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</row>
    <row r="15" spans="1:28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1:28" ht="27.75" customHeight="1">
      <c r="A16" s="126"/>
      <c r="B16" s="127"/>
      <c r="C16" s="128" t="s">
        <v>43</v>
      </c>
      <c r="D16" s="129"/>
      <c r="E16" s="130"/>
      <c r="F16" s="130"/>
      <c r="G16" s="131"/>
      <c r="H16" s="132"/>
      <c r="I16" s="130"/>
      <c r="J16" s="130"/>
      <c r="K16" s="132"/>
      <c r="L16" s="132"/>
      <c r="M16" s="132"/>
      <c r="N16" s="132"/>
      <c r="O16" s="132"/>
      <c r="P16" s="133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1:28" ht="15">
      <c r="A17" s="101"/>
      <c r="B17" s="27"/>
      <c r="C17" s="33" t="s">
        <v>136</v>
      </c>
      <c r="D17" s="26"/>
      <c r="E17" s="28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134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</row>
    <row r="18" spans="1:16" ht="15.75">
      <c r="A18" s="102">
        <v>1</v>
      </c>
      <c r="B18" s="21"/>
      <c r="C18" s="40" t="s">
        <v>37</v>
      </c>
      <c r="D18" s="37" t="s">
        <v>42</v>
      </c>
      <c r="E18" s="20">
        <f>6.4*6.5</f>
        <v>41.6</v>
      </c>
      <c r="F18" s="20"/>
      <c r="G18" s="47"/>
      <c r="H18" s="47">
        <f>ROUND((F18*G18),2)</f>
        <v>0</v>
      </c>
      <c r="I18" s="47"/>
      <c r="J18" s="47"/>
      <c r="K18" s="47">
        <f>SUM(H18:J18)</f>
        <v>0</v>
      </c>
      <c r="L18" s="47">
        <f>ROUND((E18*F18),2)</f>
        <v>0</v>
      </c>
      <c r="M18" s="47">
        <f>ROUND((E18*H18),2)</f>
        <v>0</v>
      </c>
      <c r="N18" s="47">
        <f>ROUND((E18*I18),2)</f>
        <v>0</v>
      </c>
      <c r="O18" s="47">
        <f>ROUND((E18*J18),2)</f>
        <v>0</v>
      </c>
      <c r="P18" s="103">
        <f>SUM(M18:O18)</f>
        <v>0</v>
      </c>
    </row>
    <row r="19" spans="1:16" ht="16.5">
      <c r="A19" s="102">
        <f aca="true" t="shared" si="0" ref="A19:A24">A18+1</f>
        <v>2</v>
      </c>
      <c r="B19" s="21"/>
      <c r="C19" s="40" t="s">
        <v>45</v>
      </c>
      <c r="D19" s="37" t="s">
        <v>42</v>
      </c>
      <c r="E19" s="20">
        <f>E18</f>
        <v>41.6</v>
      </c>
      <c r="F19" s="20"/>
      <c r="G19" s="47"/>
      <c r="H19" s="47">
        <f aca="true" t="shared" si="1" ref="H19:H24">ROUND((F19*G19),2)</f>
        <v>0</v>
      </c>
      <c r="I19" s="47"/>
      <c r="J19" s="47"/>
      <c r="K19" s="47">
        <f aca="true" t="shared" si="2" ref="K19:K24">SUM(H19:J19)</f>
        <v>0</v>
      </c>
      <c r="L19" s="47">
        <f aca="true" t="shared" si="3" ref="L19:L24">ROUND((E19*F19),2)</f>
        <v>0</v>
      </c>
      <c r="M19" s="47">
        <f aca="true" t="shared" si="4" ref="M19:M24">ROUND((E19*H19),2)</f>
        <v>0</v>
      </c>
      <c r="N19" s="47">
        <f aca="true" t="shared" si="5" ref="N19:N24">ROUND((E19*I19),2)</f>
        <v>0</v>
      </c>
      <c r="O19" s="47">
        <f aca="true" t="shared" si="6" ref="O19:O24">ROUND((E19*J19),2)</f>
        <v>0</v>
      </c>
      <c r="P19" s="103">
        <f aca="true" t="shared" si="7" ref="P19:P24">SUM(M19:O19)</f>
        <v>0</v>
      </c>
    </row>
    <row r="20" spans="1:16" s="192" customFormat="1" ht="25.5">
      <c r="A20" s="102">
        <f t="shared" si="0"/>
        <v>3</v>
      </c>
      <c r="B20" s="21"/>
      <c r="C20" s="188" t="s">
        <v>132</v>
      </c>
      <c r="D20" s="197" t="s">
        <v>29</v>
      </c>
      <c r="E20" s="20">
        <f>E19*0.05</f>
        <v>2.08</v>
      </c>
      <c r="F20" s="20"/>
      <c r="G20" s="47"/>
      <c r="H20" s="47">
        <f t="shared" si="1"/>
        <v>0</v>
      </c>
      <c r="I20" s="47"/>
      <c r="J20" s="47"/>
      <c r="K20" s="47">
        <f t="shared" si="2"/>
        <v>0</v>
      </c>
      <c r="L20" s="47">
        <f>ROUND((E20*F20),2)</f>
        <v>0</v>
      </c>
      <c r="M20" s="47">
        <f>ROUND((E20*H20),2)</f>
        <v>0</v>
      </c>
      <c r="N20" s="47">
        <f>ROUND((E20*I20),2)</f>
        <v>0</v>
      </c>
      <c r="O20" s="47">
        <f>ROUND((E20*J20),2)</f>
        <v>0</v>
      </c>
      <c r="P20" s="103">
        <f>SUM(M20:O20)</f>
        <v>0</v>
      </c>
    </row>
    <row r="21" spans="1:16" ht="15">
      <c r="A21" s="102">
        <f t="shared" si="0"/>
        <v>4</v>
      </c>
      <c r="B21" s="21"/>
      <c r="C21" s="163" t="s">
        <v>38</v>
      </c>
      <c r="D21" s="164" t="s">
        <v>27</v>
      </c>
      <c r="E21" s="20">
        <f>6.5+6.5+6.4+0.604</f>
        <v>20.003999999999998</v>
      </c>
      <c r="F21" s="20"/>
      <c r="G21" s="47"/>
      <c r="H21" s="47">
        <f t="shared" si="1"/>
        <v>0</v>
      </c>
      <c r="I21" s="47"/>
      <c r="J21" s="47"/>
      <c r="K21" s="47">
        <f t="shared" si="2"/>
        <v>0</v>
      </c>
      <c r="L21" s="47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103">
        <f t="shared" si="7"/>
        <v>0</v>
      </c>
    </row>
    <row r="22" spans="1:16" ht="15">
      <c r="A22" s="102">
        <f t="shared" si="0"/>
        <v>5</v>
      </c>
      <c r="B22" s="21"/>
      <c r="C22" s="42" t="s">
        <v>39</v>
      </c>
      <c r="D22" s="39" t="s">
        <v>28</v>
      </c>
      <c r="E22" s="20">
        <f>E18</f>
        <v>41.6</v>
      </c>
      <c r="F22" s="20"/>
      <c r="G22" s="47"/>
      <c r="H22" s="47">
        <f t="shared" si="1"/>
        <v>0</v>
      </c>
      <c r="I22" s="47"/>
      <c r="J22" s="47"/>
      <c r="K22" s="47">
        <f t="shared" si="2"/>
        <v>0</v>
      </c>
      <c r="L22" s="47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  <c r="P22" s="103">
        <f t="shared" si="7"/>
        <v>0</v>
      </c>
    </row>
    <row r="23" spans="1:16" ht="15.75">
      <c r="A23" s="102">
        <f t="shared" si="0"/>
        <v>6</v>
      </c>
      <c r="B23" s="21"/>
      <c r="C23" s="42" t="s">
        <v>40</v>
      </c>
      <c r="D23" s="39" t="s">
        <v>42</v>
      </c>
      <c r="E23" s="20">
        <f>E18</f>
        <v>41.6</v>
      </c>
      <c r="F23" s="20"/>
      <c r="G23" s="47"/>
      <c r="H23" s="47">
        <f t="shared" si="1"/>
        <v>0</v>
      </c>
      <c r="I23" s="47"/>
      <c r="J23" s="47"/>
      <c r="K23" s="47">
        <f t="shared" si="2"/>
        <v>0</v>
      </c>
      <c r="L23" s="47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  <c r="P23" s="103">
        <f t="shared" si="7"/>
        <v>0</v>
      </c>
    </row>
    <row r="24" spans="1:16" ht="16.5" thickBot="1">
      <c r="A24" s="102">
        <f t="shared" si="0"/>
        <v>7</v>
      </c>
      <c r="B24" s="105"/>
      <c r="C24" s="42" t="s">
        <v>41</v>
      </c>
      <c r="D24" s="39" t="s">
        <v>42</v>
      </c>
      <c r="E24" s="106">
        <f>E18</f>
        <v>41.6</v>
      </c>
      <c r="F24" s="106"/>
      <c r="G24" s="47"/>
      <c r="H24" s="47">
        <f t="shared" si="1"/>
        <v>0</v>
      </c>
      <c r="I24" s="47"/>
      <c r="J24" s="47"/>
      <c r="K24" s="47">
        <f t="shared" si="2"/>
        <v>0</v>
      </c>
      <c r="L24" s="47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  <c r="P24" s="103">
        <f t="shared" si="7"/>
        <v>0</v>
      </c>
    </row>
    <row r="25" spans="1:28" ht="15.75" thickBot="1">
      <c r="A25" s="107"/>
      <c r="B25" s="108"/>
      <c r="C25" s="317" t="s">
        <v>48</v>
      </c>
      <c r="D25" s="318"/>
      <c r="E25" s="318"/>
      <c r="F25" s="318"/>
      <c r="G25" s="318"/>
      <c r="H25" s="318"/>
      <c r="I25" s="318"/>
      <c r="J25" s="318"/>
      <c r="K25" s="319"/>
      <c r="L25" s="109">
        <f>SUM(L18:L24)</f>
        <v>0</v>
      </c>
      <c r="M25" s="109">
        <f>SUM(M18:M24)</f>
        <v>0</v>
      </c>
      <c r="N25" s="109">
        <f>SUM(N18:N24)</f>
        <v>0</v>
      </c>
      <c r="O25" s="109">
        <f>SUM(O18:O24)</f>
        <v>0</v>
      </c>
      <c r="P25" s="109">
        <f>SUM(P18:P24)</f>
        <v>0</v>
      </c>
      <c r="S25" s="152"/>
      <c r="AB25" s="152"/>
    </row>
    <row r="26" spans="1:16" ht="15">
      <c r="A26" s="309" t="s">
        <v>87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</row>
    <row r="27" spans="1:16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5">
      <c r="A29" s="45"/>
      <c r="B29" s="45"/>
      <c r="C29" s="310"/>
      <c r="D29" s="310"/>
      <c r="E29" s="310"/>
      <c r="F29" s="310"/>
      <c r="G29" s="45"/>
      <c r="H29" s="45"/>
      <c r="I29" s="45"/>
      <c r="J29" s="45"/>
      <c r="K29" s="311"/>
      <c r="L29" s="311"/>
      <c r="M29" s="311"/>
      <c r="N29" s="311"/>
      <c r="O29" s="45"/>
      <c r="P29" s="45"/>
    </row>
    <row r="30" spans="1:16" ht="15">
      <c r="A30" s="45"/>
      <c r="B30" s="45"/>
      <c r="C30" s="310"/>
      <c r="D30" s="310"/>
      <c r="E30" s="310"/>
      <c r="F30" s="310"/>
      <c r="G30" s="45"/>
      <c r="H30" s="45"/>
      <c r="I30" s="45"/>
      <c r="J30" s="45"/>
      <c r="K30" s="311"/>
      <c r="L30" s="311"/>
      <c r="M30" s="311"/>
      <c r="N30" s="311"/>
      <c r="O30" s="45"/>
      <c r="P30" s="45"/>
    </row>
    <row r="31" spans="1:16" ht="15">
      <c r="A31" s="46"/>
      <c r="B31" s="307" t="s">
        <v>77</v>
      </c>
      <c r="C31" s="307"/>
      <c r="D31" s="144"/>
      <c r="E31" s="144"/>
      <c r="F31" s="144"/>
      <c r="G31" s="144"/>
      <c r="H31" s="144"/>
      <c r="I31" s="144"/>
      <c r="J31" s="46"/>
      <c r="K31" s="46"/>
      <c r="L31" s="46"/>
      <c r="M31" s="46"/>
      <c r="N31" s="46"/>
      <c r="O31" s="46"/>
      <c r="P31" s="46"/>
    </row>
    <row r="32" spans="1:16" ht="15.75">
      <c r="A32" s="46"/>
      <c r="B32" s="141"/>
      <c r="C32" s="141"/>
      <c r="D32" s="308" t="s">
        <v>78</v>
      </c>
      <c r="E32" s="308"/>
      <c r="F32" s="308"/>
      <c r="G32" s="308"/>
      <c r="H32" s="308"/>
      <c r="I32" s="308"/>
      <c r="J32" s="46"/>
      <c r="K32" s="46"/>
      <c r="L32" s="46"/>
      <c r="M32" s="46"/>
      <c r="N32" s="46"/>
      <c r="O32" s="46"/>
      <c r="P32" s="46"/>
    </row>
    <row r="33" spans="1:16" ht="15">
      <c r="A33" s="46"/>
      <c r="B33" s="307" t="s">
        <v>4</v>
      </c>
      <c r="C33" s="307"/>
      <c r="D33" s="141"/>
      <c r="E33" s="141"/>
      <c r="F33" s="142"/>
      <c r="G33" s="141"/>
      <c r="H33" s="143"/>
      <c r="I33" s="143"/>
      <c r="J33" s="46"/>
      <c r="K33" s="46"/>
      <c r="L33" s="46"/>
      <c r="M33" s="46"/>
      <c r="N33" s="46"/>
      <c r="O33" s="46"/>
      <c r="P33" s="46"/>
    </row>
    <row r="34" spans="2:9" ht="15">
      <c r="B34" s="141"/>
      <c r="C34" s="141"/>
      <c r="D34" s="141"/>
      <c r="E34" s="141"/>
      <c r="F34" s="142"/>
      <c r="G34" s="141"/>
      <c r="H34" s="143"/>
      <c r="I34" s="143"/>
    </row>
    <row r="35" spans="2:9" ht="15">
      <c r="B35" s="307" t="s">
        <v>80</v>
      </c>
      <c r="C35" s="307"/>
      <c r="D35" s="144"/>
      <c r="E35" s="144"/>
      <c r="F35" s="144"/>
      <c r="G35" s="144"/>
      <c r="H35" s="144"/>
      <c r="I35" s="144"/>
    </row>
    <row r="36" spans="2:9" ht="15.75">
      <c r="B36" s="141"/>
      <c r="C36" s="141"/>
      <c r="D36" s="308" t="s">
        <v>78</v>
      </c>
      <c r="E36" s="308"/>
      <c r="F36" s="308"/>
      <c r="G36" s="308"/>
      <c r="H36" s="308"/>
      <c r="I36" s="308"/>
    </row>
    <row r="37" spans="2:9" ht="15">
      <c r="B37" s="307" t="s">
        <v>91</v>
      </c>
      <c r="C37" s="307"/>
      <c r="D37" s="144"/>
      <c r="E37" s="141"/>
      <c r="F37" s="142"/>
      <c r="G37" s="141"/>
      <c r="H37" s="143"/>
      <c r="I37" s="143"/>
    </row>
  </sheetData>
  <sheetProtection/>
  <mergeCells count="32">
    <mergeCell ref="R11:W11"/>
    <mergeCell ref="U12:U14"/>
    <mergeCell ref="Z12:Z14"/>
    <mergeCell ref="I12:I14"/>
    <mergeCell ref="N12:N14"/>
    <mergeCell ref="B35:C35"/>
    <mergeCell ref="A26:P26"/>
    <mergeCell ref="C29:F29"/>
    <mergeCell ref="K29:N29"/>
    <mergeCell ref="C25:K25"/>
    <mergeCell ref="D36:I36"/>
    <mergeCell ref="B37:C37"/>
    <mergeCell ref="C30:F30"/>
    <mergeCell ref="K30:N30"/>
    <mergeCell ref="B31:C31"/>
    <mergeCell ref="D32:I32"/>
    <mergeCell ref="B33:C33"/>
    <mergeCell ref="A10:F10"/>
    <mergeCell ref="H10:J10"/>
    <mergeCell ref="N10:O10"/>
    <mergeCell ref="D11:D14"/>
    <mergeCell ref="E11:E14"/>
    <mergeCell ref="F11:K11"/>
    <mergeCell ref="A9:F9"/>
    <mergeCell ref="J9:L9"/>
    <mergeCell ref="M9:N9"/>
    <mergeCell ref="A1:P1"/>
    <mergeCell ref="C3:G3"/>
    <mergeCell ref="A4:P4"/>
    <mergeCell ref="B5:P5"/>
    <mergeCell ref="A8:F8"/>
    <mergeCell ref="A2:P2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zoomScalePageLayoutView="0" workbookViewId="0" topLeftCell="A1">
      <selection activeCell="H19" sqref="H19:H24"/>
    </sheetView>
  </sheetViews>
  <sheetFormatPr defaultColWidth="9.140625" defaultRowHeight="15"/>
  <cols>
    <col min="1" max="1" width="5.7109375" style="2" customWidth="1"/>
    <col min="2" max="2" width="6.57421875" style="1" customWidth="1"/>
    <col min="3" max="3" width="58.8515625" style="1" customWidth="1"/>
    <col min="4" max="4" width="12.140625" style="1" customWidth="1"/>
    <col min="5" max="5" width="13.421875" style="1" customWidth="1"/>
    <col min="6" max="7" width="9.140625" style="1" customWidth="1"/>
    <col min="8" max="13" width="9.140625" style="2" customWidth="1"/>
    <col min="14" max="14" width="11.8515625" style="2" customWidth="1"/>
    <col min="15" max="15" width="12.00390625" style="2" customWidth="1"/>
    <col min="16" max="16" width="15.8515625" style="2" customWidth="1"/>
    <col min="17" max="17" width="9.7109375" style="2" bestFit="1" customWidth="1"/>
    <col min="18" max="16384" width="9.140625" style="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s="192" customFormat="1" ht="23.25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0</v>
      </c>
      <c r="D3" s="294"/>
      <c r="E3" s="294"/>
      <c r="F3" s="294"/>
      <c r="G3" s="294"/>
      <c r="H3" s="5" t="s">
        <v>65</v>
      </c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4.25" customHeight="1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P25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29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  <c r="AC11" s="162"/>
    </row>
    <row r="12" spans="1:29" ht="15" customHeight="1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  <c r="AC14" s="162"/>
    </row>
    <row r="15" spans="1:29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29" ht="27.75" customHeight="1">
      <c r="A16" s="126"/>
      <c r="B16" s="127"/>
      <c r="C16" s="128" t="s">
        <v>43</v>
      </c>
      <c r="D16" s="129"/>
      <c r="E16" s="130"/>
      <c r="F16" s="130"/>
      <c r="G16" s="131"/>
      <c r="H16" s="132"/>
      <c r="I16" s="130"/>
      <c r="J16" s="130"/>
      <c r="K16" s="132"/>
      <c r="L16" s="132"/>
      <c r="M16" s="132"/>
      <c r="N16" s="132"/>
      <c r="O16" s="132"/>
      <c r="P16" s="133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28.5" customHeight="1">
      <c r="A17" s="101"/>
      <c r="B17" s="26"/>
      <c r="C17" s="33" t="s">
        <v>133</v>
      </c>
      <c r="D17" s="26"/>
      <c r="E17" s="28"/>
      <c r="F17" s="28"/>
      <c r="G17" s="29"/>
      <c r="H17" s="49"/>
      <c r="I17" s="49"/>
      <c r="J17" s="49"/>
      <c r="K17" s="49"/>
      <c r="L17" s="49"/>
      <c r="M17" s="49"/>
      <c r="N17" s="49"/>
      <c r="O17" s="49"/>
      <c r="P17" s="100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1:29" ht="15.75">
      <c r="A18" s="102">
        <v>1</v>
      </c>
      <c r="B18" s="21"/>
      <c r="C18" s="40" t="s">
        <v>37</v>
      </c>
      <c r="D18" s="37" t="s">
        <v>42</v>
      </c>
      <c r="E18" s="20">
        <f>5*8.4</f>
        <v>42</v>
      </c>
      <c r="F18" s="20"/>
      <c r="G18" s="47"/>
      <c r="H18" s="47">
        <f>ROUND((F18*G18),2)</f>
        <v>0</v>
      </c>
      <c r="I18" s="47"/>
      <c r="J18" s="47"/>
      <c r="K18" s="47">
        <f>SUM(H18:J18)</f>
        <v>0</v>
      </c>
      <c r="L18" s="47">
        <f>ROUND((E18*F18),2)</f>
        <v>0</v>
      </c>
      <c r="M18" s="47">
        <f>ROUND((E18*H18),2)</f>
        <v>0</v>
      </c>
      <c r="N18" s="47">
        <f>ROUND((E18*I18),2)</f>
        <v>0</v>
      </c>
      <c r="O18" s="47">
        <f>ROUND((E18*J18),2)</f>
        <v>0</v>
      </c>
      <c r="P18" s="103">
        <f>SUM(M18:O18)</f>
        <v>0</v>
      </c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1:29" ht="16.5">
      <c r="A19" s="102">
        <f aca="true" t="shared" si="0" ref="A19:A24">A18+1</f>
        <v>2</v>
      </c>
      <c r="B19" s="21"/>
      <c r="C19" s="40" t="s">
        <v>45</v>
      </c>
      <c r="D19" s="37" t="s">
        <v>42</v>
      </c>
      <c r="E19" s="20">
        <f>E18</f>
        <v>42</v>
      </c>
      <c r="F19" s="20"/>
      <c r="G19" s="47"/>
      <c r="H19" s="47">
        <f aca="true" t="shared" si="1" ref="H19:H24">ROUND((F19*G19),2)</f>
        <v>0</v>
      </c>
      <c r="I19" s="47"/>
      <c r="J19" s="47"/>
      <c r="K19" s="47">
        <f aca="true" t="shared" si="2" ref="K19:K24">SUM(H19:J19)</f>
        <v>0</v>
      </c>
      <c r="L19" s="47">
        <f aca="true" t="shared" si="3" ref="L19:L24">ROUND((E19*F19),2)</f>
        <v>0</v>
      </c>
      <c r="M19" s="47">
        <f aca="true" t="shared" si="4" ref="M19:M24">ROUND((E19*H19),2)</f>
        <v>0</v>
      </c>
      <c r="N19" s="47">
        <f aca="true" t="shared" si="5" ref="N19:N24">ROUND((E19*I19),2)</f>
        <v>0</v>
      </c>
      <c r="O19" s="47">
        <f aca="true" t="shared" si="6" ref="O19:O24">ROUND((E19*J19),2)</f>
        <v>0</v>
      </c>
      <c r="P19" s="103">
        <f aca="true" t="shared" si="7" ref="P19:P24">SUM(M19:O19)</f>
        <v>0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</row>
    <row r="20" spans="1:29" ht="25.5">
      <c r="A20" s="102">
        <f t="shared" si="0"/>
        <v>3</v>
      </c>
      <c r="B20" s="21"/>
      <c r="C20" s="23" t="s">
        <v>132</v>
      </c>
      <c r="D20" s="21" t="s">
        <v>29</v>
      </c>
      <c r="E20" s="50">
        <f>E19*0.05</f>
        <v>2.1</v>
      </c>
      <c r="F20" s="20"/>
      <c r="G20" s="47"/>
      <c r="H20" s="47">
        <f t="shared" si="1"/>
        <v>0</v>
      </c>
      <c r="I20" s="47"/>
      <c r="J20" s="47"/>
      <c r="K20" s="47">
        <f t="shared" si="2"/>
        <v>0</v>
      </c>
      <c r="L20" s="47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  <c r="P20" s="103">
        <f t="shared" si="7"/>
        <v>0</v>
      </c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</row>
    <row r="21" spans="1:29" ht="15">
      <c r="A21" s="102">
        <f t="shared" si="0"/>
        <v>4</v>
      </c>
      <c r="B21" s="21"/>
      <c r="C21" s="41" t="s">
        <v>38</v>
      </c>
      <c r="D21" s="38" t="s">
        <v>27</v>
      </c>
      <c r="E21" s="50">
        <f>5+5+8.4+8.4</f>
        <v>26.799999999999997</v>
      </c>
      <c r="F21" s="20"/>
      <c r="G21" s="47"/>
      <c r="H21" s="47">
        <f t="shared" si="1"/>
        <v>0</v>
      </c>
      <c r="I21" s="47"/>
      <c r="J21" s="47"/>
      <c r="K21" s="47">
        <f t="shared" si="2"/>
        <v>0</v>
      </c>
      <c r="L21" s="47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103">
        <f t="shared" si="7"/>
        <v>0</v>
      </c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</row>
    <row r="22" spans="1:29" ht="15">
      <c r="A22" s="102">
        <f t="shared" si="0"/>
        <v>5</v>
      </c>
      <c r="B22" s="21"/>
      <c r="C22" s="42" t="s">
        <v>39</v>
      </c>
      <c r="D22" s="39" t="s">
        <v>28</v>
      </c>
      <c r="E22" s="20">
        <f>E19</f>
        <v>42</v>
      </c>
      <c r="F22" s="20"/>
      <c r="G22" s="47"/>
      <c r="H22" s="47">
        <f t="shared" si="1"/>
        <v>0</v>
      </c>
      <c r="I22" s="47"/>
      <c r="J22" s="47"/>
      <c r="K22" s="47">
        <f t="shared" si="2"/>
        <v>0</v>
      </c>
      <c r="L22" s="47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  <c r="P22" s="103">
        <f t="shared" si="7"/>
        <v>0</v>
      </c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</row>
    <row r="23" spans="1:29" ht="15.75">
      <c r="A23" s="102">
        <f t="shared" si="0"/>
        <v>6</v>
      </c>
      <c r="B23" s="21"/>
      <c r="C23" s="42" t="s">
        <v>40</v>
      </c>
      <c r="D23" s="39" t="s">
        <v>42</v>
      </c>
      <c r="E23" s="20">
        <f>E19</f>
        <v>42</v>
      </c>
      <c r="F23" s="20"/>
      <c r="G23" s="47"/>
      <c r="H23" s="47">
        <f t="shared" si="1"/>
        <v>0</v>
      </c>
      <c r="I23" s="47"/>
      <c r="J23" s="47"/>
      <c r="K23" s="47">
        <f t="shared" si="2"/>
        <v>0</v>
      </c>
      <c r="L23" s="47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  <c r="P23" s="103">
        <f t="shared" si="7"/>
        <v>0</v>
      </c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</row>
    <row r="24" spans="1:29" ht="16.5" thickBot="1">
      <c r="A24" s="102">
        <f t="shared" si="0"/>
        <v>7</v>
      </c>
      <c r="B24" s="123"/>
      <c r="C24" s="135" t="s">
        <v>41</v>
      </c>
      <c r="D24" s="136" t="s">
        <v>42</v>
      </c>
      <c r="E24" s="125">
        <f>E19</f>
        <v>42</v>
      </c>
      <c r="F24" s="125"/>
      <c r="G24" s="47"/>
      <c r="H24" s="47">
        <f t="shared" si="1"/>
        <v>0</v>
      </c>
      <c r="I24" s="47"/>
      <c r="J24" s="47"/>
      <c r="K24" s="47">
        <f t="shared" si="2"/>
        <v>0</v>
      </c>
      <c r="L24" s="47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  <c r="P24" s="103">
        <f t="shared" si="7"/>
        <v>0</v>
      </c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</row>
    <row r="25" spans="1:29" ht="15.75" thickBot="1">
      <c r="A25" s="107"/>
      <c r="B25" s="108"/>
      <c r="C25" s="317" t="s">
        <v>48</v>
      </c>
      <c r="D25" s="318"/>
      <c r="E25" s="318"/>
      <c r="F25" s="318"/>
      <c r="G25" s="318"/>
      <c r="H25" s="318"/>
      <c r="I25" s="318"/>
      <c r="J25" s="318"/>
      <c r="K25" s="319"/>
      <c r="L25" s="109">
        <f>SUM(L18:L24)</f>
        <v>0</v>
      </c>
      <c r="M25" s="109">
        <f>SUM(M18:M24)</f>
        <v>0</v>
      </c>
      <c r="N25" s="109">
        <f>SUM(N18:N24)</f>
        <v>0</v>
      </c>
      <c r="O25" s="109">
        <f>SUM(O18:O24)</f>
        <v>0</v>
      </c>
      <c r="P25" s="109">
        <f>SUM(P18:P24)</f>
        <v>0</v>
      </c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</row>
    <row r="26" spans="1:29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</row>
    <row r="27" spans="1:29" ht="15">
      <c r="A27" s="309" t="s">
        <v>89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</row>
    <row r="28" spans="1:16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21" ht="15">
      <c r="A30" s="45"/>
      <c r="B30" s="45"/>
      <c r="C30" s="310"/>
      <c r="D30" s="310"/>
      <c r="E30" s="310"/>
      <c r="F30" s="310"/>
      <c r="G30" s="45"/>
      <c r="H30" s="45"/>
      <c r="I30" s="45"/>
      <c r="J30" s="45"/>
      <c r="K30" s="165"/>
      <c r="L30" s="166"/>
      <c r="M30" s="165"/>
      <c r="N30" s="166"/>
      <c r="O30" s="167"/>
      <c r="P30" s="167"/>
      <c r="Q30" s="165"/>
      <c r="R30" s="166"/>
      <c r="S30" s="168"/>
      <c r="T30" s="169"/>
      <c r="U30" s="169"/>
    </row>
    <row r="31" spans="1:21" ht="15">
      <c r="A31" s="45"/>
      <c r="B31" s="45"/>
      <c r="C31" s="310"/>
      <c r="D31" s="310"/>
      <c r="E31" s="310"/>
      <c r="F31" s="310"/>
      <c r="G31" s="45"/>
      <c r="H31" s="45"/>
      <c r="I31" s="45"/>
      <c r="J31" s="45"/>
      <c r="K31" s="170"/>
      <c r="L31" s="171"/>
      <c r="M31" s="170"/>
      <c r="N31" s="171"/>
      <c r="O31" s="167"/>
      <c r="P31" s="167"/>
      <c r="Q31" s="169"/>
      <c r="R31" s="169"/>
      <c r="S31" s="169"/>
      <c r="T31" s="169"/>
      <c r="U31" s="169"/>
    </row>
    <row r="32" spans="1:16" ht="15">
      <c r="A32" s="46"/>
      <c r="B32" s="307" t="s">
        <v>77</v>
      </c>
      <c r="C32" s="307"/>
      <c r="D32" s="144"/>
      <c r="E32" s="144"/>
      <c r="F32" s="144"/>
      <c r="G32" s="144"/>
      <c r="H32" s="144"/>
      <c r="I32" s="144"/>
      <c r="J32" s="46"/>
      <c r="K32" s="46"/>
      <c r="L32" s="46"/>
      <c r="M32" s="46"/>
      <c r="N32" s="46"/>
      <c r="O32" s="46"/>
      <c r="P32" s="46"/>
    </row>
    <row r="33" spans="1:16" ht="15.75">
      <c r="A33" s="46"/>
      <c r="B33" s="141"/>
      <c r="C33" s="141"/>
      <c r="D33" s="308" t="s">
        <v>78</v>
      </c>
      <c r="E33" s="308"/>
      <c r="F33" s="308"/>
      <c r="G33" s="308"/>
      <c r="H33" s="308"/>
      <c r="I33" s="308"/>
      <c r="J33" s="46"/>
      <c r="K33" s="46"/>
      <c r="L33" s="46"/>
      <c r="M33" s="46"/>
      <c r="N33" s="46"/>
      <c r="O33" s="46"/>
      <c r="P33" s="46"/>
    </row>
    <row r="34" spans="1:16" ht="15">
      <c r="A34" s="46"/>
      <c r="B34" s="307" t="s">
        <v>4</v>
      </c>
      <c r="C34" s="307"/>
      <c r="D34" s="141"/>
      <c r="E34" s="141"/>
      <c r="F34" s="142"/>
      <c r="G34" s="141"/>
      <c r="H34" s="143"/>
      <c r="I34" s="143"/>
      <c r="J34" s="46"/>
      <c r="K34" s="46"/>
      <c r="L34" s="46"/>
      <c r="M34" s="46"/>
      <c r="N34" s="46"/>
      <c r="O34" s="46"/>
      <c r="P34" s="46"/>
    </row>
    <row r="35" spans="2:9" ht="15">
      <c r="B35" s="141"/>
      <c r="C35" s="141"/>
      <c r="D35" s="141"/>
      <c r="E35" s="141"/>
      <c r="F35" s="142"/>
      <c r="G35" s="141"/>
      <c r="H35" s="143"/>
      <c r="I35" s="143"/>
    </row>
    <row r="36" spans="2:9" ht="15">
      <c r="B36" s="307" t="s">
        <v>80</v>
      </c>
      <c r="C36" s="307"/>
      <c r="D36" s="144"/>
      <c r="E36" s="144"/>
      <c r="F36" s="144"/>
      <c r="G36" s="144"/>
      <c r="H36" s="144"/>
      <c r="I36" s="144"/>
    </row>
    <row r="37" spans="2:9" ht="15.75">
      <c r="B37" s="141"/>
      <c r="C37" s="141"/>
      <c r="D37" s="308" t="s">
        <v>78</v>
      </c>
      <c r="E37" s="308"/>
      <c r="F37" s="308"/>
      <c r="G37" s="308"/>
      <c r="H37" s="308"/>
      <c r="I37" s="308"/>
    </row>
    <row r="38" spans="2:9" ht="15">
      <c r="B38" s="307" t="s">
        <v>91</v>
      </c>
      <c r="C38" s="307"/>
      <c r="D38" s="144"/>
      <c r="E38" s="141"/>
      <c r="F38" s="142"/>
      <c r="G38" s="141"/>
      <c r="H38" s="143"/>
      <c r="I38" s="143"/>
    </row>
  </sheetData>
  <sheetProtection/>
  <mergeCells count="30">
    <mergeCell ref="R11:W11"/>
    <mergeCell ref="U12:U14"/>
    <mergeCell ref="Z12:Z14"/>
    <mergeCell ref="I12:I14"/>
    <mergeCell ref="N12:N14"/>
    <mergeCell ref="B36:C36"/>
    <mergeCell ref="A27:P27"/>
    <mergeCell ref="C30:F30"/>
    <mergeCell ref="C25:K25"/>
    <mergeCell ref="D37:I37"/>
    <mergeCell ref="B38:C38"/>
    <mergeCell ref="C31:F31"/>
    <mergeCell ref="B32:C32"/>
    <mergeCell ref="D33:I33"/>
    <mergeCell ref="B34:C34"/>
    <mergeCell ref="A10:F10"/>
    <mergeCell ref="H10:J10"/>
    <mergeCell ref="N10:O10"/>
    <mergeCell ref="D11:D14"/>
    <mergeCell ref="E11:E14"/>
    <mergeCell ref="F11:K11"/>
    <mergeCell ref="A9:F9"/>
    <mergeCell ref="J9:L9"/>
    <mergeCell ref="M9:N9"/>
    <mergeCell ref="A1:P1"/>
    <mergeCell ref="C3:G3"/>
    <mergeCell ref="A4:P4"/>
    <mergeCell ref="B5:P5"/>
    <mergeCell ref="A8:F8"/>
    <mergeCell ref="A2:P2"/>
  </mergeCells>
  <printOptions/>
  <pageMargins left="0.25" right="0.25" top="0.75" bottom="0.75" header="0.3" footer="0.3"/>
  <pageSetup fitToHeight="0" fitToWidth="1" horizontalDpi="600" verticalDpi="600" orientation="landscape" paperSize="9" scale="68" r:id="rId1"/>
  <ignoredErrors>
    <ignoredError sqref="K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showGridLines="0" zoomScalePageLayoutView="0" workbookViewId="0" topLeftCell="A1">
      <selection activeCell="H18" sqref="H18:H25"/>
    </sheetView>
  </sheetViews>
  <sheetFormatPr defaultColWidth="9.140625" defaultRowHeight="15"/>
  <cols>
    <col min="1" max="1" width="5.7109375" style="2" customWidth="1"/>
    <col min="2" max="2" width="6.57421875" style="1" customWidth="1"/>
    <col min="3" max="3" width="58.8515625" style="1" customWidth="1"/>
    <col min="4" max="4" width="12.140625" style="1" customWidth="1"/>
    <col min="5" max="5" width="13.421875" style="1" customWidth="1"/>
    <col min="6" max="7" width="9.140625" style="1" customWidth="1"/>
    <col min="8" max="13" width="9.140625" style="2" customWidth="1"/>
    <col min="14" max="14" width="11.8515625" style="2" customWidth="1"/>
    <col min="15" max="15" width="12.00390625" style="2" customWidth="1"/>
    <col min="16" max="16" width="15.8515625" style="2" customWidth="1"/>
    <col min="17" max="17" width="9.7109375" style="2" bestFit="1" customWidth="1"/>
    <col min="18" max="16384" width="9.140625" style="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s="192" customFormat="1" ht="22.5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0</v>
      </c>
      <c r="D3" s="294"/>
      <c r="E3" s="294"/>
      <c r="F3" s="294"/>
      <c r="G3" s="294"/>
      <c r="H3" s="5" t="s">
        <v>68</v>
      </c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5" customHeight="1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P26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29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  <c r="AC11" s="162"/>
    </row>
    <row r="12" spans="1:29" ht="15" customHeight="1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  <c r="AC14" s="162"/>
    </row>
    <row r="15" spans="1:29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29" ht="27.75" customHeight="1">
      <c r="A16" s="126"/>
      <c r="B16" s="127"/>
      <c r="C16" s="128" t="s">
        <v>43</v>
      </c>
      <c r="D16" s="129"/>
      <c r="E16" s="130"/>
      <c r="F16" s="130"/>
      <c r="G16" s="131"/>
      <c r="H16" s="132"/>
      <c r="I16" s="130"/>
      <c r="J16" s="130"/>
      <c r="K16" s="132"/>
      <c r="L16" s="132"/>
      <c r="M16" s="132"/>
      <c r="N16" s="132"/>
      <c r="O16" s="132"/>
      <c r="P16" s="133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24.75" customHeight="1">
      <c r="A17" s="101"/>
      <c r="B17" s="26"/>
      <c r="C17" s="33" t="s">
        <v>137</v>
      </c>
      <c r="D17" s="53"/>
      <c r="E17" s="28"/>
      <c r="F17" s="28"/>
      <c r="G17" s="29"/>
      <c r="H17" s="49"/>
      <c r="I17" s="49"/>
      <c r="J17" s="49"/>
      <c r="K17" s="49"/>
      <c r="L17" s="49"/>
      <c r="M17" s="49"/>
      <c r="N17" s="49"/>
      <c r="O17" s="49"/>
      <c r="P17" s="100"/>
      <c r="R17" s="162"/>
      <c r="S17" s="263"/>
      <c r="T17" s="172"/>
      <c r="U17" s="172"/>
      <c r="V17" s="172"/>
      <c r="W17" s="172"/>
      <c r="X17" s="162"/>
      <c r="Y17" s="162"/>
      <c r="Z17" s="162"/>
      <c r="AA17" s="162"/>
      <c r="AB17" s="162"/>
      <c r="AC17" s="162"/>
    </row>
    <row r="18" spans="1:29" ht="15.75">
      <c r="A18" s="102">
        <v>1</v>
      </c>
      <c r="B18" s="21"/>
      <c r="C18" s="40" t="s">
        <v>37</v>
      </c>
      <c r="D18" s="37" t="s">
        <v>42</v>
      </c>
      <c r="E18" s="50">
        <f>36+121+191.94</f>
        <v>348.94</v>
      </c>
      <c r="F18" s="20"/>
      <c r="G18" s="47"/>
      <c r="H18" s="47">
        <f aca="true" t="shared" si="0" ref="H18:H25">ROUND((F18*G18),2)</f>
        <v>0</v>
      </c>
      <c r="I18" s="47"/>
      <c r="J18" s="47"/>
      <c r="K18" s="47">
        <f aca="true" t="shared" si="1" ref="K18:K25">SUM(H18:J18)</f>
        <v>0</v>
      </c>
      <c r="L18" s="47">
        <f aca="true" t="shared" si="2" ref="L18:L25">ROUND((E18*F18),2)</f>
        <v>0</v>
      </c>
      <c r="M18" s="47">
        <f aca="true" t="shared" si="3" ref="M18:M25">ROUND((E18*H18),2)</f>
        <v>0</v>
      </c>
      <c r="N18" s="47">
        <f aca="true" t="shared" si="4" ref="N18:N25">ROUND((E18*I18),2)</f>
        <v>0</v>
      </c>
      <c r="O18" s="47">
        <f aca="true" t="shared" si="5" ref="O18:O25">ROUND((E18*J18),2)</f>
        <v>0</v>
      </c>
      <c r="P18" s="103">
        <f aca="true" t="shared" si="6" ref="P18:P25">SUM(M18:O18)</f>
        <v>0</v>
      </c>
      <c r="R18" s="162"/>
      <c r="S18" s="263"/>
      <c r="T18" s="172"/>
      <c r="U18" s="172"/>
      <c r="V18" s="172"/>
      <c r="W18" s="172"/>
      <c r="X18" s="162"/>
      <c r="Y18" s="162"/>
      <c r="Z18" s="162"/>
      <c r="AA18" s="162"/>
      <c r="AB18" s="162"/>
      <c r="AC18" s="162"/>
    </row>
    <row r="19" spans="1:29" ht="16.5">
      <c r="A19" s="102">
        <f>A18+1</f>
        <v>2</v>
      </c>
      <c r="B19" s="21"/>
      <c r="C19" s="40" t="s">
        <v>45</v>
      </c>
      <c r="D19" s="37" t="s">
        <v>42</v>
      </c>
      <c r="E19" s="50">
        <f>E18</f>
        <v>348.94</v>
      </c>
      <c r="F19" s="20"/>
      <c r="G19" s="47"/>
      <c r="H19" s="47">
        <f t="shared" si="0"/>
        <v>0</v>
      </c>
      <c r="I19" s="47"/>
      <c r="J19" s="47"/>
      <c r="K19" s="47">
        <f t="shared" si="1"/>
        <v>0</v>
      </c>
      <c r="L19" s="47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103">
        <f t="shared" si="6"/>
        <v>0</v>
      </c>
      <c r="R19" s="162"/>
      <c r="S19" s="263"/>
      <c r="T19" s="172"/>
      <c r="U19" s="172"/>
      <c r="V19" s="172"/>
      <c r="W19" s="172"/>
      <c r="X19" s="162"/>
      <c r="Y19" s="162"/>
      <c r="Z19" s="162"/>
      <c r="AA19" s="162"/>
      <c r="AB19" s="162"/>
      <c r="AC19" s="162"/>
    </row>
    <row r="20" spans="1:29" ht="15">
      <c r="A20" s="102">
        <f aca="true" t="shared" si="7" ref="A20:A25">A19+1</f>
        <v>3</v>
      </c>
      <c r="B20" s="21"/>
      <c r="C20" s="40" t="s">
        <v>82</v>
      </c>
      <c r="D20" s="37" t="s">
        <v>27</v>
      </c>
      <c r="E20" s="50">
        <f>6+22.5+45.7</f>
        <v>74.2</v>
      </c>
      <c r="F20" s="20"/>
      <c r="G20" s="47"/>
      <c r="H20" s="47">
        <f t="shared" si="0"/>
        <v>0</v>
      </c>
      <c r="I20" s="47"/>
      <c r="J20" s="47"/>
      <c r="K20" s="47">
        <f t="shared" si="1"/>
        <v>0</v>
      </c>
      <c r="L20" s="47">
        <f>ROUND((E20*F20),2)</f>
        <v>0</v>
      </c>
      <c r="M20" s="47">
        <f>ROUND((E20*H20),2)</f>
        <v>0</v>
      </c>
      <c r="N20" s="47">
        <f>ROUND((E20*I20),2)</f>
        <v>0</v>
      </c>
      <c r="O20" s="47">
        <f>ROUND((E20*J20),2)</f>
        <v>0</v>
      </c>
      <c r="P20" s="103">
        <f>SUM(M20:O20)</f>
        <v>0</v>
      </c>
      <c r="R20" s="162"/>
      <c r="S20" s="263"/>
      <c r="T20" s="172"/>
      <c r="U20" s="172"/>
      <c r="V20" s="172"/>
      <c r="W20" s="172"/>
      <c r="X20" s="162"/>
      <c r="Y20" s="162"/>
      <c r="Z20" s="162"/>
      <c r="AA20" s="162"/>
      <c r="AB20" s="162"/>
      <c r="AC20" s="162"/>
    </row>
    <row r="21" spans="1:29" s="192" customFormat="1" ht="25.5">
      <c r="A21" s="102">
        <f t="shared" si="7"/>
        <v>4</v>
      </c>
      <c r="B21" s="21"/>
      <c r="C21" s="23" t="s">
        <v>132</v>
      </c>
      <c r="D21" s="21" t="s">
        <v>29</v>
      </c>
      <c r="E21" s="50">
        <f>E19*0.05</f>
        <v>17.447</v>
      </c>
      <c r="F21" s="20"/>
      <c r="G21" s="47"/>
      <c r="H21" s="47">
        <f t="shared" si="0"/>
        <v>0</v>
      </c>
      <c r="I21" s="47"/>
      <c r="J21" s="47"/>
      <c r="K21" s="47">
        <f t="shared" si="1"/>
        <v>0</v>
      </c>
      <c r="L21" s="47">
        <f>ROUND((E21*F21),2)</f>
        <v>0</v>
      </c>
      <c r="M21" s="47">
        <f>ROUND((E21*H21),2)</f>
        <v>0</v>
      </c>
      <c r="N21" s="47">
        <f>ROUND((E21*I21),2)</f>
        <v>0</v>
      </c>
      <c r="O21" s="47">
        <f>ROUND((E21*J21),2)</f>
        <v>0</v>
      </c>
      <c r="P21" s="103">
        <f>SUM(M21:O21)</f>
        <v>0</v>
      </c>
      <c r="R21" s="162"/>
      <c r="S21" s="263"/>
      <c r="T21" s="172"/>
      <c r="U21" s="172"/>
      <c r="V21" s="172"/>
      <c r="W21" s="172"/>
      <c r="X21" s="162"/>
      <c r="Y21" s="162"/>
      <c r="Z21" s="162"/>
      <c r="AA21" s="162"/>
      <c r="AB21" s="162"/>
      <c r="AC21" s="162"/>
    </row>
    <row r="22" spans="1:29" ht="15.75" customHeight="1">
      <c r="A22" s="102">
        <f t="shared" si="7"/>
        <v>5</v>
      </c>
      <c r="B22" s="21"/>
      <c r="C22" s="41" t="s">
        <v>38</v>
      </c>
      <c r="D22" s="38" t="s">
        <v>27</v>
      </c>
      <c r="E22" s="50">
        <f>6+6+6+22+22+5.5+5.5+4.2+4.2+45.7+45.7</f>
        <v>172.8</v>
      </c>
      <c r="F22" s="20"/>
      <c r="G22" s="47"/>
      <c r="H22" s="47">
        <f t="shared" si="0"/>
        <v>0</v>
      </c>
      <c r="I22" s="47"/>
      <c r="J22" s="47"/>
      <c r="K22" s="47">
        <f t="shared" si="1"/>
        <v>0</v>
      </c>
      <c r="L22" s="47">
        <f>ROUND((E22*F22),2)</f>
        <v>0</v>
      </c>
      <c r="M22" s="47">
        <f>ROUND((E22*H22),2)</f>
        <v>0</v>
      </c>
      <c r="N22" s="47">
        <f>ROUND((E22*I22),2)</f>
        <v>0</v>
      </c>
      <c r="O22" s="47">
        <f>ROUND((E22*J22),2)</f>
        <v>0</v>
      </c>
      <c r="P22" s="103">
        <f>SUM(M22:O22)</f>
        <v>0</v>
      </c>
      <c r="R22" s="162"/>
      <c r="S22" s="263"/>
      <c r="T22" s="172"/>
      <c r="U22" s="172"/>
      <c r="V22" s="172"/>
      <c r="W22" s="172"/>
      <c r="X22" s="162"/>
      <c r="Y22" s="162"/>
      <c r="Z22" s="162"/>
      <c r="AA22" s="162"/>
      <c r="AB22" s="162"/>
      <c r="AC22" s="162"/>
    </row>
    <row r="23" spans="1:29" ht="15">
      <c r="A23" s="102">
        <f t="shared" si="7"/>
        <v>6</v>
      </c>
      <c r="B23" s="21"/>
      <c r="C23" s="42" t="s">
        <v>39</v>
      </c>
      <c r="D23" s="39" t="s">
        <v>28</v>
      </c>
      <c r="E23" s="50">
        <f>E19</f>
        <v>348.94</v>
      </c>
      <c r="F23" s="20"/>
      <c r="G23" s="47"/>
      <c r="H23" s="47">
        <f t="shared" si="0"/>
        <v>0</v>
      </c>
      <c r="I23" s="47"/>
      <c r="J23" s="47"/>
      <c r="K23" s="47">
        <f t="shared" si="1"/>
        <v>0</v>
      </c>
      <c r="L23" s="47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103">
        <f t="shared" si="6"/>
        <v>0</v>
      </c>
      <c r="R23" s="162"/>
      <c r="S23" s="263"/>
      <c r="T23" s="172"/>
      <c r="U23" s="172"/>
      <c r="V23" s="172"/>
      <c r="W23" s="172"/>
      <c r="X23" s="162"/>
      <c r="Y23" s="162"/>
      <c r="Z23" s="162"/>
      <c r="AA23" s="162"/>
      <c r="AB23" s="162"/>
      <c r="AC23" s="162"/>
    </row>
    <row r="24" spans="1:29" ht="15.75">
      <c r="A24" s="102">
        <f t="shared" si="7"/>
        <v>7</v>
      </c>
      <c r="B24" s="21"/>
      <c r="C24" s="42" t="s">
        <v>40</v>
      </c>
      <c r="D24" s="39" t="s">
        <v>42</v>
      </c>
      <c r="E24" s="50">
        <f>E23</f>
        <v>348.94</v>
      </c>
      <c r="F24" s="20"/>
      <c r="G24" s="47"/>
      <c r="H24" s="47">
        <f t="shared" si="0"/>
        <v>0</v>
      </c>
      <c r="I24" s="47"/>
      <c r="J24" s="47"/>
      <c r="K24" s="47">
        <f t="shared" si="1"/>
        <v>0</v>
      </c>
      <c r="L24" s="47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103">
        <f t="shared" si="6"/>
        <v>0</v>
      </c>
      <c r="R24" s="162"/>
      <c r="S24" s="263"/>
      <c r="T24" s="172"/>
      <c r="U24" s="172"/>
      <c r="V24" s="172"/>
      <c r="W24" s="172"/>
      <c r="X24" s="162"/>
      <c r="Y24" s="162"/>
      <c r="Z24" s="162"/>
      <c r="AA24" s="162"/>
      <c r="AB24" s="162"/>
      <c r="AC24" s="162"/>
    </row>
    <row r="25" spans="1:29" ht="16.5" thickBot="1">
      <c r="A25" s="102">
        <f t="shared" si="7"/>
        <v>8</v>
      </c>
      <c r="B25" s="123"/>
      <c r="C25" s="135" t="s">
        <v>41</v>
      </c>
      <c r="D25" s="136" t="s">
        <v>42</v>
      </c>
      <c r="E25" s="124">
        <f>E23</f>
        <v>348.94</v>
      </c>
      <c r="F25" s="125"/>
      <c r="G25" s="47"/>
      <c r="H25" s="47">
        <f t="shared" si="0"/>
        <v>0</v>
      </c>
      <c r="I25" s="47"/>
      <c r="J25" s="47"/>
      <c r="K25" s="47">
        <f t="shared" si="1"/>
        <v>0</v>
      </c>
      <c r="L25" s="47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103">
        <f t="shared" si="6"/>
        <v>0</v>
      </c>
      <c r="R25" s="162"/>
      <c r="S25" s="162"/>
      <c r="T25" s="162"/>
      <c r="U25" s="172"/>
      <c r="V25" s="172"/>
      <c r="W25" s="162"/>
      <c r="X25" s="162"/>
      <c r="Y25" s="162"/>
      <c r="Z25" s="162"/>
      <c r="AA25" s="162"/>
      <c r="AB25" s="162"/>
      <c r="AC25" s="162"/>
    </row>
    <row r="26" spans="1:29" ht="15.75" thickBot="1">
      <c r="A26" s="107"/>
      <c r="B26" s="108"/>
      <c r="C26" s="317" t="s">
        <v>48</v>
      </c>
      <c r="D26" s="318"/>
      <c r="E26" s="318"/>
      <c r="F26" s="318"/>
      <c r="G26" s="318"/>
      <c r="H26" s="318"/>
      <c r="I26" s="318"/>
      <c r="J26" s="318"/>
      <c r="K26" s="319"/>
      <c r="L26" s="109">
        <f>SUM(L18:L25)</f>
        <v>0</v>
      </c>
      <c r="M26" s="109">
        <f>SUM(M18:M25)</f>
        <v>0</v>
      </c>
      <c r="N26" s="109">
        <f>SUM(N18:N25)</f>
        <v>0</v>
      </c>
      <c r="O26" s="109">
        <f>SUM(O18:O25)</f>
        <v>0</v>
      </c>
      <c r="P26" s="110">
        <f>SUM(P18:P25)</f>
        <v>0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</row>
    <row r="27" spans="1:29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5"/>
      <c r="P27" s="25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</row>
    <row r="28" spans="1:16" ht="15">
      <c r="A28" s="309" t="s">
        <v>87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</row>
    <row r="29" spans="1:16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5">
      <c r="A31" s="45"/>
      <c r="B31" s="45"/>
      <c r="C31" s="310"/>
      <c r="D31" s="310"/>
      <c r="E31" s="310"/>
      <c r="F31" s="310"/>
      <c r="G31" s="45"/>
      <c r="H31" s="45"/>
      <c r="I31" s="45"/>
      <c r="J31" s="45"/>
      <c r="K31" s="311"/>
      <c r="L31" s="311"/>
      <c r="M31" s="311"/>
      <c r="N31" s="311"/>
      <c r="O31" s="45"/>
      <c r="P31" s="45"/>
    </row>
    <row r="32" spans="1:16" ht="15">
      <c r="A32" s="45"/>
      <c r="B32" s="45"/>
      <c r="C32" s="310"/>
      <c r="D32" s="310"/>
      <c r="E32" s="310"/>
      <c r="F32" s="310"/>
      <c r="G32" s="45"/>
      <c r="H32" s="45"/>
      <c r="I32" s="45"/>
      <c r="J32" s="45"/>
      <c r="K32" s="311"/>
      <c r="L32" s="311"/>
      <c r="M32" s="311"/>
      <c r="N32" s="311"/>
      <c r="O32" s="45"/>
      <c r="P32" s="45"/>
    </row>
    <row r="33" spans="1:16" ht="15">
      <c r="A33" s="46"/>
      <c r="B33" s="307" t="s">
        <v>77</v>
      </c>
      <c r="C33" s="307"/>
      <c r="D33" s="144"/>
      <c r="E33" s="144"/>
      <c r="F33" s="144"/>
      <c r="G33" s="144"/>
      <c r="H33" s="144"/>
      <c r="I33" s="144"/>
      <c r="J33" s="46"/>
      <c r="K33" s="46"/>
      <c r="L33" s="46"/>
      <c r="M33" s="46"/>
      <c r="N33" s="46"/>
      <c r="O33" s="46"/>
      <c r="P33" s="46"/>
    </row>
    <row r="34" spans="1:16" ht="15.75">
      <c r="A34" s="46"/>
      <c r="B34" s="141"/>
      <c r="C34" s="141"/>
      <c r="D34" s="308" t="s">
        <v>78</v>
      </c>
      <c r="E34" s="308"/>
      <c r="F34" s="308"/>
      <c r="G34" s="308"/>
      <c r="H34" s="308"/>
      <c r="I34" s="308"/>
      <c r="J34" s="46"/>
      <c r="K34" s="46"/>
      <c r="L34" s="46"/>
      <c r="M34" s="46"/>
      <c r="N34" s="46"/>
      <c r="O34" s="46"/>
      <c r="P34" s="46"/>
    </row>
    <row r="35" spans="1:16" ht="15">
      <c r="A35" s="46"/>
      <c r="B35" s="307" t="s">
        <v>4</v>
      </c>
      <c r="C35" s="307"/>
      <c r="D35" s="141"/>
      <c r="E35" s="141"/>
      <c r="F35" s="142"/>
      <c r="G35" s="141"/>
      <c r="H35" s="143"/>
      <c r="I35" s="143"/>
      <c r="J35" s="46"/>
      <c r="K35" s="46"/>
      <c r="L35" s="46"/>
      <c r="M35" s="46"/>
      <c r="N35" s="46"/>
      <c r="O35" s="46"/>
      <c r="P35" s="46"/>
    </row>
    <row r="36" spans="2:9" ht="15">
      <c r="B36" s="141"/>
      <c r="C36" s="141"/>
      <c r="D36" s="141"/>
      <c r="E36" s="141"/>
      <c r="F36" s="142"/>
      <c r="G36" s="141"/>
      <c r="H36" s="143"/>
      <c r="I36" s="143"/>
    </row>
    <row r="37" spans="2:9" ht="15">
      <c r="B37" s="307" t="s">
        <v>80</v>
      </c>
      <c r="C37" s="307"/>
      <c r="D37" s="144"/>
      <c r="E37" s="144"/>
      <c r="F37" s="144"/>
      <c r="G37" s="144"/>
      <c r="H37" s="144"/>
      <c r="I37" s="144"/>
    </row>
    <row r="38" spans="2:9" ht="15.75">
      <c r="B38" s="141"/>
      <c r="C38" s="141"/>
      <c r="D38" s="308" t="s">
        <v>78</v>
      </c>
      <c r="E38" s="308"/>
      <c r="F38" s="308"/>
      <c r="G38" s="308"/>
      <c r="H38" s="308"/>
      <c r="I38" s="308"/>
    </row>
    <row r="39" spans="2:9" ht="15">
      <c r="B39" s="307" t="s">
        <v>91</v>
      </c>
      <c r="C39" s="307"/>
      <c r="D39" s="144"/>
      <c r="E39" s="141"/>
      <c r="F39" s="142"/>
      <c r="G39" s="141"/>
      <c r="H39" s="143"/>
      <c r="I39" s="143"/>
    </row>
  </sheetData>
  <sheetProtection/>
  <mergeCells count="32">
    <mergeCell ref="R11:W11"/>
    <mergeCell ref="U12:U14"/>
    <mergeCell ref="Z12:Z14"/>
    <mergeCell ref="I12:I14"/>
    <mergeCell ref="N12:N14"/>
    <mergeCell ref="B37:C37"/>
    <mergeCell ref="A28:P28"/>
    <mergeCell ref="C31:F31"/>
    <mergeCell ref="K31:N31"/>
    <mergeCell ref="C26:K26"/>
    <mergeCell ref="D38:I38"/>
    <mergeCell ref="B39:C39"/>
    <mergeCell ref="C32:F32"/>
    <mergeCell ref="K32:N32"/>
    <mergeCell ref="B33:C33"/>
    <mergeCell ref="D34:I34"/>
    <mergeCell ref="B35:C35"/>
    <mergeCell ref="A10:F10"/>
    <mergeCell ref="H10:J10"/>
    <mergeCell ref="N10:O10"/>
    <mergeCell ref="D11:D14"/>
    <mergeCell ref="E11:E14"/>
    <mergeCell ref="F11:K11"/>
    <mergeCell ref="A9:F9"/>
    <mergeCell ref="J9:L9"/>
    <mergeCell ref="M9:N9"/>
    <mergeCell ref="A1:P1"/>
    <mergeCell ref="C3:G3"/>
    <mergeCell ref="A4:P4"/>
    <mergeCell ref="B5:P5"/>
    <mergeCell ref="A8:F8"/>
    <mergeCell ref="A2:P2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zoomScale="120" zoomScaleNormal="120" zoomScalePageLayoutView="0" workbookViewId="0" topLeftCell="A2">
      <selection activeCell="I18" sqref="I18:J24"/>
    </sheetView>
  </sheetViews>
  <sheetFormatPr defaultColWidth="9.140625" defaultRowHeight="15"/>
  <cols>
    <col min="1" max="1" width="5.7109375" style="2" customWidth="1"/>
    <col min="2" max="2" width="6.57421875" style="1" customWidth="1"/>
    <col min="3" max="3" width="58.8515625" style="1" customWidth="1"/>
    <col min="4" max="4" width="12.140625" style="1" customWidth="1"/>
    <col min="5" max="5" width="13.421875" style="1" customWidth="1"/>
    <col min="6" max="7" width="9.140625" style="1" customWidth="1"/>
    <col min="8" max="13" width="9.140625" style="2" customWidth="1"/>
    <col min="14" max="14" width="11.8515625" style="2" customWidth="1"/>
    <col min="15" max="15" width="12.00390625" style="2" customWidth="1"/>
    <col min="16" max="16" width="15.8515625" style="2" customWidth="1"/>
    <col min="17" max="17" width="9.7109375" style="2" bestFit="1" customWidth="1"/>
    <col min="18" max="27" width="9.140625" style="2" customWidth="1"/>
    <col min="28" max="28" width="10.28125" style="2" bestFit="1" customWidth="1"/>
    <col min="29" max="16384" width="9.140625" style="2" customWidth="1"/>
  </cols>
  <sheetData>
    <row r="1" spans="1:16" ht="37.5" customHeight="1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s="192" customFormat="1" ht="23.25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0</v>
      </c>
      <c r="D3" s="294"/>
      <c r="E3" s="294"/>
      <c r="F3" s="294"/>
      <c r="G3" s="294"/>
      <c r="H3" s="5" t="s">
        <v>67</v>
      </c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21" customHeight="1">
      <c r="A9" s="290" t="s">
        <v>85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P25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323" t="s">
        <v>4</v>
      </c>
      <c r="I10" s="323"/>
      <c r="J10" s="323"/>
      <c r="K10" s="9"/>
      <c r="L10" s="9"/>
      <c r="M10" s="9"/>
      <c r="N10" s="324"/>
      <c r="O10" s="324"/>
    </row>
    <row r="11" spans="1:28" ht="15.75" customHeight="1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158"/>
      <c r="S11" s="160"/>
      <c r="T11" s="158"/>
      <c r="U11" s="322"/>
      <c r="V11" s="158"/>
      <c r="W11" s="158"/>
      <c r="X11" s="158"/>
      <c r="Y11" s="158"/>
      <c r="Z11" s="322"/>
      <c r="AA11" s="158"/>
      <c r="AB11" s="158"/>
    </row>
    <row r="12" spans="1:28" ht="15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58"/>
      <c r="T12" s="158"/>
      <c r="U12" s="322"/>
      <c r="V12" s="158"/>
      <c r="W12" s="158"/>
      <c r="X12" s="158"/>
      <c r="Y12" s="158"/>
      <c r="Z12" s="322"/>
      <c r="AA12" s="158"/>
      <c r="AB12" s="158"/>
    </row>
    <row r="13" spans="1:28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</row>
    <row r="14" spans="1:28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</row>
    <row r="15" spans="1:28" ht="16.5" customHeight="1" thickBot="1">
      <c r="A15" s="279">
        <v>1</v>
      </c>
      <c r="B15" s="279">
        <v>2</v>
      </c>
      <c r="C15" s="279">
        <v>3</v>
      </c>
      <c r="D15" s="279">
        <v>4</v>
      </c>
      <c r="E15" s="279">
        <v>5</v>
      </c>
      <c r="F15" s="279">
        <v>6</v>
      </c>
      <c r="G15" s="279">
        <v>7</v>
      </c>
      <c r="H15" s="279">
        <v>8</v>
      </c>
      <c r="I15" s="279">
        <v>9</v>
      </c>
      <c r="J15" s="279">
        <v>10</v>
      </c>
      <c r="K15" s="279">
        <v>11</v>
      </c>
      <c r="L15" s="279">
        <v>12</v>
      </c>
      <c r="M15" s="279">
        <v>13</v>
      </c>
      <c r="N15" s="279">
        <v>14</v>
      </c>
      <c r="O15" s="279">
        <v>15</v>
      </c>
      <c r="P15" s="279">
        <v>16</v>
      </c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</row>
    <row r="16" spans="1:28" s="192" customFormat="1" ht="36" customHeight="1">
      <c r="A16" s="282"/>
      <c r="B16" s="283"/>
      <c r="C16" s="275" t="s">
        <v>43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1:28" ht="26.25" thickBot="1">
      <c r="A17" s="225"/>
      <c r="B17" s="280"/>
      <c r="C17" s="196" t="s">
        <v>134</v>
      </c>
      <c r="D17" s="281"/>
      <c r="E17" s="195"/>
      <c r="F17" s="280"/>
      <c r="G17" s="280"/>
      <c r="H17" s="280"/>
      <c r="I17" s="280"/>
      <c r="J17" s="280"/>
      <c r="K17" s="204"/>
      <c r="L17" s="195"/>
      <c r="M17" s="195"/>
      <c r="N17" s="195"/>
      <c r="O17" s="195"/>
      <c r="P17" s="195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</row>
    <row r="18" spans="1:28" s="192" customFormat="1" ht="18" customHeight="1">
      <c r="A18" s="182">
        <v>1</v>
      </c>
      <c r="B18" s="183"/>
      <c r="C18" s="200" t="s">
        <v>37</v>
      </c>
      <c r="D18" s="197" t="s">
        <v>42</v>
      </c>
      <c r="E18" s="221">
        <f>59.64+78.1+144.54</f>
        <v>282.28</v>
      </c>
      <c r="F18" s="222"/>
      <c r="G18" s="223"/>
      <c r="H18" s="222">
        <f aca="true" t="shared" si="0" ref="H18:H24">ROUND((F18*G18),2)</f>
        <v>0</v>
      </c>
      <c r="I18" s="222"/>
      <c r="J18" s="222"/>
      <c r="K18" s="223">
        <f>SUM(H18:J18)</f>
        <v>0</v>
      </c>
      <c r="L18" s="223">
        <f>ROUND((E18*F18),2)</f>
        <v>0</v>
      </c>
      <c r="M18" s="223">
        <f>ROUND((E18*H18),2)</f>
        <v>0</v>
      </c>
      <c r="N18" s="223">
        <f>ROUND((E18*I18),2)</f>
        <v>0</v>
      </c>
      <c r="O18" s="223">
        <f>ROUND((E18*J18),2)</f>
        <v>0</v>
      </c>
      <c r="P18" s="224">
        <f>SUM(M18:O18)</f>
        <v>0</v>
      </c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</row>
    <row r="19" spans="1:28" s="192" customFormat="1" ht="23.25" customHeight="1">
      <c r="A19" s="102">
        <f aca="true" t="shared" si="1" ref="A19:A24">A18+1</f>
        <v>2</v>
      </c>
      <c r="B19" s="21"/>
      <c r="C19" s="200" t="s">
        <v>45</v>
      </c>
      <c r="D19" s="197" t="s">
        <v>42</v>
      </c>
      <c r="E19" s="50">
        <f>E18</f>
        <v>282.28</v>
      </c>
      <c r="F19" s="20"/>
      <c r="G19" s="47"/>
      <c r="H19" s="222">
        <f t="shared" si="0"/>
        <v>0</v>
      </c>
      <c r="I19" s="20"/>
      <c r="J19" s="20"/>
      <c r="K19" s="223">
        <f aca="true" t="shared" si="2" ref="K19:K24">SUM(H19:J19)</f>
        <v>0</v>
      </c>
      <c r="L19" s="223">
        <f aca="true" t="shared" si="3" ref="L19:L24">ROUND((E19*F19),2)</f>
        <v>0</v>
      </c>
      <c r="M19" s="223">
        <f aca="true" t="shared" si="4" ref="M19:M24">ROUND((E19*H19),2)</f>
        <v>0</v>
      </c>
      <c r="N19" s="223">
        <f aca="true" t="shared" si="5" ref="N19:N24">ROUND((E19*I19),2)</f>
        <v>0</v>
      </c>
      <c r="O19" s="223">
        <f aca="true" t="shared" si="6" ref="O19:O24">ROUND((E19*J19),2)</f>
        <v>0</v>
      </c>
      <c r="P19" s="224">
        <f aca="true" t="shared" si="7" ref="P19:P24">SUM(M19:O19)</f>
        <v>0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</row>
    <row r="20" spans="1:28" s="192" customFormat="1" ht="27.75" customHeight="1">
      <c r="A20" s="102">
        <f t="shared" si="1"/>
        <v>3</v>
      </c>
      <c r="B20" s="21"/>
      <c r="C20" s="23" t="s">
        <v>132</v>
      </c>
      <c r="D20" s="21" t="s">
        <v>29</v>
      </c>
      <c r="E20" s="50">
        <f>E19*0.05</f>
        <v>14.113999999999999</v>
      </c>
      <c r="F20" s="20"/>
      <c r="G20" s="47"/>
      <c r="H20" s="222">
        <f t="shared" si="0"/>
        <v>0</v>
      </c>
      <c r="I20" s="20"/>
      <c r="J20" s="20"/>
      <c r="K20" s="223">
        <f t="shared" si="2"/>
        <v>0</v>
      </c>
      <c r="L20" s="223">
        <f t="shared" si="3"/>
        <v>0</v>
      </c>
      <c r="M20" s="223">
        <f t="shared" si="4"/>
        <v>0</v>
      </c>
      <c r="N20" s="223">
        <f t="shared" si="5"/>
        <v>0</v>
      </c>
      <c r="O20" s="223">
        <f t="shared" si="6"/>
        <v>0</v>
      </c>
      <c r="P20" s="224">
        <f t="shared" si="7"/>
        <v>0</v>
      </c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</row>
    <row r="21" spans="1:28" s="192" customFormat="1" ht="18" customHeight="1">
      <c r="A21" s="102">
        <f t="shared" si="1"/>
        <v>4</v>
      </c>
      <c r="B21" s="21"/>
      <c r="C21" s="201" t="s">
        <v>38</v>
      </c>
      <c r="D21" s="198" t="s">
        <v>27</v>
      </c>
      <c r="E21" s="50">
        <f>7.3+7.3+7.8+7.8+5.5+5.5+14.2+14.2+30.3+3.3+43+43.8</f>
        <v>190</v>
      </c>
      <c r="F21" s="20"/>
      <c r="G21" s="47"/>
      <c r="H21" s="222">
        <f t="shared" si="0"/>
        <v>0</v>
      </c>
      <c r="I21" s="20"/>
      <c r="J21" s="20"/>
      <c r="K21" s="223">
        <f t="shared" si="2"/>
        <v>0</v>
      </c>
      <c r="L21" s="223">
        <f t="shared" si="3"/>
        <v>0</v>
      </c>
      <c r="M21" s="223">
        <f t="shared" si="4"/>
        <v>0</v>
      </c>
      <c r="N21" s="223">
        <f t="shared" si="5"/>
        <v>0</v>
      </c>
      <c r="O21" s="223">
        <f t="shared" si="6"/>
        <v>0</v>
      </c>
      <c r="P21" s="224">
        <f t="shared" si="7"/>
        <v>0</v>
      </c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</row>
    <row r="22" spans="1:28" ht="15">
      <c r="A22" s="102">
        <f t="shared" si="1"/>
        <v>5</v>
      </c>
      <c r="B22" s="21"/>
      <c r="C22" s="202" t="s">
        <v>39</v>
      </c>
      <c r="D22" s="199" t="s">
        <v>28</v>
      </c>
      <c r="E22" s="50">
        <f>E18</f>
        <v>282.28</v>
      </c>
      <c r="F22" s="20"/>
      <c r="G22" s="47"/>
      <c r="H22" s="222">
        <f t="shared" si="0"/>
        <v>0</v>
      </c>
      <c r="I22" s="20"/>
      <c r="J22" s="20"/>
      <c r="K22" s="223">
        <f t="shared" si="2"/>
        <v>0</v>
      </c>
      <c r="L22" s="223">
        <f t="shared" si="3"/>
        <v>0</v>
      </c>
      <c r="M22" s="223">
        <f t="shared" si="4"/>
        <v>0</v>
      </c>
      <c r="N22" s="223">
        <f t="shared" si="5"/>
        <v>0</v>
      </c>
      <c r="O22" s="223">
        <f t="shared" si="6"/>
        <v>0</v>
      </c>
      <c r="P22" s="224">
        <f t="shared" si="7"/>
        <v>0</v>
      </c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</row>
    <row r="23" spans="1:28" ht="15.75" customHeight="1">
      <c r="A23" s="102">
        <f t="shared" si="1"/>
        <v>6</v>
      </c>
      <c r="B23" s="21"/>
      <c r="C23" s="202" t="s">
        <v>40</v>
      </c>
      <c r="D23" s="199" t="s">
        <v>42</v>
      </c>
      <c r="E23" s="50">
        <f>E19</f>
        <v>282.28</v>
      </c>
      <c r="F23" s="20"/>
      <c r="G23" s="47"/>
      <c r="H23" s="222">
        <f t="shared" si="0"/>
        <v>0</v>
      </c>
      <c r="I23" s="20"/>
      <c r="J23" s="20"/>
      <c r="K23" s="223">
        <f t="shared" si="2"/>
        <v>0</v>
      </c>
      <c r="L23" s="223">
        <f t="shared" si="3"/>
        <v>0</v>
      </c>
      <c r="M23" s="223">
        <f t="shared" si="4"/>
        <v>0</v>
      </c>
      <c r="N23" s="223">
        <f t="shared" si="5"/>
        <v>0</v>
      </c>
      <c r="O23" s="223">
        <f t="shared" si="6"/>
        <v>0</v>
      </c>
      <c r="P23" s="224">
        <f t="shared" si="7"/>
        <v>0</v>
      </c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</row>
    <row r="24" spans="1:28" ht="17.25" customHeight="1" thickBot="1">
      <c r="A24" s="102">
        <f t="shared" si="1"/>
        <v>7</v>
      </c>
      <c r="B24" s="105"/>
      <c r="C24" s="218" t="s">
        <v>41</v>
      </c>
      <c r="D24" s="219" t="s">
        <v>42</v>
      </c>
      <c r="E24" s="50">
        <f>E23</f>
        <v>282.28</v>
      </c>
      <c r="F24" s="125"/>
      <c r="G24" s="47"/>
      <c r="H24" s="222">
        <f t="shared" si="0"/>
        <v>0</v>
      </c>
      <c r="I24" s="106"/>
      <c r="J24" s="106"/>
      <c r="K24" s="223">
        <f t="shared" si="2"/>
        <v>0</v>
      </c>
      <c r="L24" s="223">
        <f t="shared" si="3"/>
        <v>0</v>
      </c>
      <c r="M24" s="223">
        <f t="shared" si="4"/>
        <v>0</v>
      </c>
      <c r="N24" s="223">
        <f t="shared" si="5"/>
        <v>0</v>
      </c>
      <c r="O24" s="223">
        <f t="shared" si="6"/>
        <v>0</v>
      </c>
      <c r="P24" s="224">
        <f t="shared" si="7"/>
        <v>0</v>
      </c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</row>
    <row r="25" spans="1:29" ht="15" customHeight="1" thickBot="1">
      <c r="A25" s="228"/>
      <c r="B25" s="231"/>
      <c r="C25" s="325" t="s">
        <v>48</v>
      </c>
      <c r="D25" s="326"/>
      <c r="E25" s="326"/>
      <c r="F25" s="326"/>
      <c r="G25" s="326"/>
      <c r="H25" s="326"/>
      <c r="I25" s="326"/>
      <c r="J25" s="326"/>
      <c r="K25" s="327"/>
      <c r="L25" s="232">
        <f>SUM(L18:L24)</f>
        <v>0</v>
      </c>
      <c r="M25" s="229">
        <f>SUM(M18:M24)</f>
        <v>0</v>
      </c>
      <c r="N25" s="229">
        <f>SUM(N18:N24)</f>
        <v>0</v>
      </c>
      <c r="O25" s="229">
        <f>SUM(O18:O24)</f>
        <v>0</v>
      </c>
      <c r="P25" s="230">
        <f>SUM(P18:P24)</f>
        <v>0</v>
      </c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52"/>
    </row>
    <row r="26" spans="1:28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5"/>
      <c r="P26" s="25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74"/>
    </row>
    <row r="27" spans="1:28" ht="15">
      <c r="A27" s="309" t="s">
        <v>87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</row>
    <row r="28" spans="1:28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</row>
    <row r="29" spans="1:28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</row>
    <row r="30" spans="1:28" ht="15">
      <c r="A30" s="45"/>
      <c r="B30" s="45"/>
      <c r="C30" s="310"/>
      <c r="D30" s="310"/>
      <c r="E30" s="310"/>
      <c r="F30" s="310"/>
      <c r="G30" s="45"/>
      <c r="H30" s="45"/>
      <c r="I30" s="45"/>
      <c r="J30" s="45"/>
      <c r="K30" s="311"/>
      <c r="L30" s="311"/>
      <c r="M30" s="311"/>
      <c r="N30" s="311"/>
      <c r="O30" s="45"/>
      <c r="P30" s="45"/>
      <c r="Q30" s="264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</row>
    <row r="31" spans="1:28" ht="15">
      <c r="A31" s="45"/>
      <c r="B31" s="45"/>
      <c r="C31" s="310"/>
      <c r="D31" s="310"/>
      <c r="E31" s="310"/>
      <c r="F31" s="310"/>
      <c r="G31" s="45"/>
      <c r="H31" s="45"/>
      <c r="I31" s="45"/>
      <c r="J31" s="45"/>
      <c r="K31" s="311"/>
      <c r="L31" s="311"/>
      <c r="M31" s="311"/>
      <c r="N31" s="311"/>
      <c r="O31" s="45"/>
      <c r="P31" s="45"/>
      <c r="Q31" s="264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17" ht="15">
      <c r="A32" s="46"/>
      <c r="B32" s="307" t="s">
        <v>77</v>
      </c>
      <c r="C32" s="307"/>
      <c r="D32" s="144"/>
      <c r="E32" s="144"/>
      <c r="F32" s="144"/>
      <c r="G32" s="144"/>
      <c r="H32" s="144"/>
      <c r="I32" s="144"/>
      <c r="J32" s="46"/>
      <c r="K32" s="46"/>
      <c r="L32" s="46"/>
      <c r="M32" s="46"/>
      <c r="N32" s="46"/>
      <c r="O32" s="46"/>
      <c r="P32" s="46"/>
      <c r="Q32" s="264"/>
    </row>
    <row r="33" spans="1:17" ht="15.75">
      <c r="A33" s="46"/>
      <c r="B33" s="141"/>
      <c r="C33" s="141"/>
      <c r="D33" s="308" t="s">
        <v>78</v>
      </c>
      <c r="E33" s="308"/>
      <c r="F33" s="308"/>
      <c r="G33" s="308"/>
      <c r="H33" s="308"/>
      <c r="I33" s="308"/>
      <c r="J33" s="46"/>
      <c r="K33" s="46"/>
      <c r="L33" s="46"/>
      <c r="M33" s="46"/>
      <c r="N33" s="46"/>
      <c r="O33" s="46"/>
      <c r="P33" s="46"/>
      <c r="Q33" s="158"/>
    </row>
    <row r="34" spans="1:17" ht="15">
      <c r="A34" s="46"/>
      <c r="B34" s="307" t="s">
        <v>4</v>
      </c>
      <c r="C34" s="307"/>
      <c r="D34" s="141"/>
      <c r="E34" s="141"/>
      <c r="F34" s="142"/>
      <c r="G34" s="141"/>
      <c r="H34" s="143"/>
      <c r="I34" s="143"/>
      <c r="J34" s="46"/>
      <c r="K34" s="46"/>
      <c r="L34" s="46"/>
      <c r="M34" s="46"/>
      <c r="N34" s="46"/>
      <c r="O34" s="46"/>
      <c r="P34" s="46"/>
      <c r="Q34" s="264"/>
    </row>
    <row r="35" spans="2:17" ht="15">
      <c r="B35" s="141"/>
      <c r="C35" s="141"/>
      <c r="D35" s="141"/>
      <c r="E35" s="141"/>
      <c r="F35" s="142"/>
      <c r="G35" s="141"/>
      <c r="H35" s="143"/>
      <c r="I35" s="143"/>
      <c r="Q35" s="264"/>
    </row>
    <row r="36" spans="2:17" ht="15">
      <c r="B36" s="307" t="s">
        <v>80</v>
      </c>
      <c r="C36" s="307"/>
      <c r="D36" s="144"/>
      <c r="E36" s="144"/>
      <c r="F36" s="144"/>
      <c r="G36" s="144"/>
      <c r="H36" s="144"/>
      <c r="I36" s="144"/>
      <c r="Q36" s="264"/>
    </row>
    <row r="37" spans="2:17" ht="15.75">
      <c r="B37" s="141"/>
      <c r="C37" s="141"/>
      <c r="D37" s="308" t="s">
        <v>78</v>
      </c>
      <c r="E37" s="308"/>
      <c r="F37" s="308"/>
      <c r="G37" s="308"/>
      <c r="H37" s="308"/>
      <c r="I37" s="308"/>
      <c r="Q37" s="264"/>
    </row>
    <row r="38" spans="2:9" ht="15">
      <c r="B38" s="307" t="s">
        <v>91</v>
      </c>
      <c r="C38" s="307"/>
      <c r="D38" s="144"/>
      <c r="E38" s="141"/>
      <c r="F38" s="142"/>
      <c r="G38" s="141"/>
      <c r="H38" s="143"/>
      <c r="I38" s="143"/>
    </row>
  </sheetData>
  <sheetProtection/>
  <mergeCells count="31">
    <mergeCell ref="U11:U13"/>
    <mergeCell ref="Z11:Z13"/>
    <mergeCell ref="I12:I14"/>
    <mergeCell ref="N12:N14"/>
    <mergeCell ref="B36:C36"/>
    <mergeCell ref="D37:I37"/>
    <mergeCell ref="A27:P27"/>
    <mergeCell ref="C30:F30"/>
    <mergeCell ref="K30:N30"/>
    <mergeCell ref="C25:K25"/>
    <mergeCell ref="B38:C38"/>
    <mergeCell ref="C31:F31"/>
    <mergeCell ref="K31:N31"/>
    <mergeCell ref="B32:C32"/>
    <mergeCell ref="D33:I33"/>
    <mergeCell ref="B34:C34"/>
    <mergeCell ref="A10:F10"/>
    <mergeCell ref="H10:J10"/>
    <mergeCell ref="N10:O10"/>
    <mergeCell ref="D11:D14"/>
    <mergeCell ref="E11:E14"/>
    <mergeCell ref="F11:K11"/>
    <mergeCell ref="A9:F9"/>
    <mergeCell ref="J9:L9"/>
    <mergeCell ref="M9:N9"/>
    <mergeCell ref="A1:P1"/>
    <mergeCell ref="C3:G3"/>
    <mergeCell ref="A4:P4"/>
    <mergeCell ref="B5:P5"/>
    <mergeCell ref="A8:F8"/>
    <mergeCell ref="A2:P2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showGridLines="0" zoomScalePageLayoutView="0" workbookViewId="0" topLeftCell="A1">
      <selection activeCell="I18" sqref="I18:J25"/>
    </sheetView>
  </sheetViews>
  <sheetFormatPr defaultColWidth="9.140625" defaultRowHeight="15"/>
  <cols>
    <col min="1" max="1" width="5.7109375" style="192" customWidth="1"/>
    <col min="2" max="2" width="6.57421875" style="191" customWidth="1"/>
    <col min="3" max="3" width="58.8515625" style="191" customWidth="1"/>
    <col min="4" max="4" width="12.140625" style="191" customWidth="1"/>
    <col min="5" max="5" width="13.421875" style="191" customWidth="1"/>
    <col min="6" max="7" width="9.140625" style="191" customWidth="1"/>
    <col min="8" max="13" width="9.140625" style="192" customWidth="1"/>
    <col min="14" max="14" width="11.8515625" style="192" customWidth="1"/>
    <col min="15" max="15" width="12.00390625" style="192" customWidth="1"/>
    <col min="16" max="16" width="15.8515625" style="192" customWidth="1"/>
    <col min="17" max="17" width="9.7109375" style="192" bestFit="1" customWidth="1"/>
    <col min="18" max="16384" width="9.140625" style="192" customWidth="1"/>
  </cols>
  <sheetData>
    <row r="1" spans="1:16" ht="37.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27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0</v>
      </c>
      <c r="D3" s="294"/>
      <c r="E3" s="294"/>
      <c r="F3" s="294"/>
      <c r="G3" s="294"/>
      <c r="H3" s="5" t="s">
        <v>95</v>
      </c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2" customHeight="1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P26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29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  <c r="AC11" s="162"/>
    </row>
    <row r="12" spans="1:29" ht="15" customHeight="1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  <c r="AC14" s="162"/>
    </row>
    <row r="15" spans="1:29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29" ht="27.75" customHeight="1">
      <c r="A16" s="210"/>
      <c r="B16" s="211"/>
      <c r="C16" s="212" t="s">
        <v>43</v>
      </c>
      <c r="D16" s="213"/>
      <c r="E16" s="214"/>
      <c r="F16" s="214"/>
      <c r="G16" s="215"/>
      <c r="H16" s="216"/>
      <c r="I16" s="214"/>
      <c r="J16" s="214"/>
      <c r="K16" s="216"/>
      <c r="L16" s="216"/>
      <c r="M16" s="216"/>
      <c r="N16" s="216"/>
      <c r="O16" s="216"/>
      <c r="P16" s="217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14.25" customHeight="1">
      <c r="A17" s="208"/>
      <c r="B17" s="193"/>
      <c r="C17" s="196" t="s">
        <v>98</v>
      </c>
      <c r="D17" s="205"/>
      <c r="E17" s="194"/>
      <c r="F17" s="194"/>
      <c r="G17" s="195"/>
      <c r="H17" s="204"/>
      <c r="I17" s="204"/>
      <c r="J17" s="204"/>
      <c r="K17" s="204"/>
      <c r="L17" s="204"/>
      <c r="M17" s="204"/>
      <c r="N17" s="204"/>
      <c r="O17" s="204"/>
      <c r="P17" s="207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1:29" ht="15.75">
      <c r="A18" s="102">
        <v>1</v>
      </c>
      <c r="B18" s="21"/>
      <c r="C18" s="200" t="s">
        <v>37</v>
      </c>
      <c r="D18" s="197" t="s">
        <v>42</v>
      </c>
      <c r="E18" s="50">
        <f>24+24</f>
        <v>48</v>
      </c>
      <c r="F18" s="20"/>
      <c r="G18" s="47"/>
      <c r="H18" s="47">
        <f aca="true" t="shared" si="0" ref="H18:H25">ROUND((F18*G18),2)</f>
        <v>0</v>
      </c>
      <c r="I18" s="47"/>
      <c r="J18" s="47"/>
      <c r="K18" s="47">
        <f aca="true" t="shared" si="1" ref="K18:K25">SUM(H18:J18)</f>
        <v>0</v>
      </c>
      <c r="L18" s="47">
        <f aca="true" t="shared" si="2" ref="L18:L25">ROUND((E18*F18),2)</f>
        <v>0</v>
      </c>
      <c r="M18" s="47">
        <f aca="true" t="shared" si="3" ref="M18:M25">ROUND((E18*H18),2)</f>
        <v>0</v>
      </c>
      <c r="N18" s="47">
        <f aca="true" t="shared" si="4" ref="N18:N25">ROUND((E18*I18),2)</f>
        <v>0</v>
      </c>
      <c r="O18" s="47">
        <f aca="true" t="shared" si="5" ref="O18:O25">ROUND((E18*J18),2)</f>
        <v>0</v>
      </c>
      <c r="P18" s="103">
        <f aca="true" t="shared" si="6" ref="P18:P25">SUM(M18:O18)</f>
        <v>0</v>
      </c>
      <c r="R18" s="162"/>
      <c r="S18" s="162"/>
      <c r="T18" s="162"/>
      <c r="U18" s="172"/>
      <c r="V18" s="172"/>
      <c r="W18" s="162"/>
      <c r="X18" s="162"/>
      <c r="Y18" s="162"/>
      <c r="Z18" s="162"/>
      <c r="AA18" s="162"/>
      <c r="AB18" s="162"/>
      <c r="AC18" s="162"/>
    </row>
    <row r="19" spans="1:29" ht="16.5">
      <c r="A19" s="102">
        <f>A18+1</f>
        <v>2</v>
      </c>
      <c r="B19" s="21"/>
      <c r="C19" s="200" t="s">
        <v>45</v>
      </c>
      <c r="D19" s="197" t="s">
        <v>42</v>
      </c>
      <c r="E19" s="50">
        <v>48</v>
      </c>
      <c r="F19" s="20"/>
      <c r="G19" s="47"/>
      <c r="H19" s="47">
        <f t="shared" si="0"/>
        <v>0</v>
      </c>
      <c r="I19" s="47"/>
      <c r="J19" s="47"/>
      <c r="K19" s="47">
        <f t="shared" si="1"/>
        <v>0</v>
      </c>
      <c r="L19" s="47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103">
        <f t="shared" si="6"/>
        <v>0</v>
      </c>
      <c r="R19" s="162"/>
      <c r="S19" s="162"/>
      <c r="T19" s="162"/>
      <c r="U19" s="172"/>
      <c r="V19" s="172"/>
      <c r="W19" s="162"/>
      <c r="X19" s="162"/>
      <c r="Y19" s="162"/>
      <c r="Z19" s="162"/>
      <c r="AA19" s="162"/>
      <c r="AB19" s="162"/>
      <c r="AC19" s="162"/>
    </row>
    <row r="20" spans="1:29" ht="15">
      <c r="A20" s="102">
        <f aca="true" t="shared" si="7" ref="A20:A25">A19+1</f>
        <v>3</v>
      </c>
      <c r="B20" s="21"/>
      <c r="C20" s="200" t="s">
        <v>82</v>
      </c>
      <c r="D20" s="197" t="s">
        <v>27</v>
      </c>
      <c r="E20" s="50">
        <f>16.25+10</f>
        <v>26.25</v>
      </c>
      <c r="F20" s="20"/>
      <c r="G20" s="47"/>
      <c r="H20" s="47">
        <f t="shared" si="0"/>
        <v>0</v>
      </c>
      <c r="I20" s="47"/>
      <c r="J20" s="47"/>
      <c r="K20" s="47">
        <f t="shared" si="1"/>
        <v>0</v>
      </c>
      <c r="L20" s="47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103">
        <f t="shared" si="6"/>
        <v>0</v>
      </c>
      <c r="R20" s="162"/>
      <c r="S20" s="162"/>
      <c r="T20" s="162"/>
      <c r="U20" s="172"/>
      <c r="V20" s="172"/>
      <c r="W20" s="162"/>
      <c r="X20" s="162"/>
      <c r="Y20" s="162"/>
      <c r="Z20" s="162"/>
      <c r="AA20" s="162"/>
      <c r="AB20" s="162"/>
      <c r="AC20" s="162"/>
    </row>
    <row r="21" spans="1:29" ht="18.75" customHeight="1">
      <c r="A21" s="102">
        <f t="shared" si="7"/>
        <v>4</v>
      </c>
      <c r="B21" s="21"/>
      <c r="C21" s="23" t="s">
        <v>102</v>
      </c>
      <c r="D21" s="21" t="s">
        <v>27</v>
      </c>
      <c r="E21" s="50">
        <f>16+10</f>
        <v>26</v>
      </c>
      <c r="F21" s="20"/>
      <c r="G21" s="47"/>
      <c r="H21" s="47">
        <f t="shared" si="0"/>
        <v>0</v>
      </c>
      <c r="I21" s="173"/>
      <c r="J21" s="47"/>
      <c r="K21" s="47">
        <f t="shared" si="1"/>
        <v>0</v>
      </c>
      <c r="L21" s="47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103">
        <f t="shared" si="6"/>
        <v>0</v>
      </c>
      <c r="R21" s="162"/>
      <c r="S21" s="162"/>
      <c r="T21" s="162"/>
      <c r="U21" s="172"/>
      <c r="V21" s="172"/>
      <c r="W21" s="162"/>
      <c r="X21" s="162"/>
      <c r="Y21" s="162"/>
      <c r="Z21" s="162"/>
      <c r="AA21" s="162"/>
      <c r="AB21" s="162"/>
      <c r="AC21" s="162"/>
    </row>
    <row r="22" spans="1:29" ht="15.75" customHeight="1">
      <c r="A22" s="102">
        <f t="shared" si="7"/>
        <v>5</v>
      </c>
      <c r="B22" s="21"/>
      <c r="C22" s="201" t="s">
        <v>38</v>
      </c>
      <c r="D22" s="198" t="s">
        <v>27</v>
      </c>
      <c r="E22" s="50">
        <v>26</v>
      </c>
      <c r="F22" s="20"/>
      <c r="G22" s="47"/>
      <c r="H22" s="47">
        <f t="shared" si="0"/>
        <v>0</v>
      </c>
      <c r="I22" s="47"/>
      <c r="J22" s="47"/>
      <c r="K22" s="47">
        <f t="shared" si="1"/>
        <v>0</v>
      </c>
      <c r="L22" s="47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103">
        <f t="shared" si="6"/>
        <v>0</v>
      </c>
      <c r="R22" s="162"/>
      <c r="S22" s="162"/>
      <c r="T22" s="162"/>
      <c r="U22" s="172"/>
      <c r="V22" s="172"/>
      <c r="W22" s="162"/>
      <c r="X22" s="162"/>
      <c r="Y22" s="162"/>
      <c r="Z22" s="162"/>
      <c r="AA22" s="162"/>
      <c r="AB22" s="162"/>
      <c r="AC22" s="162"/>
    </row>
    <row r="23" spans="1:29" ht="15">
      <c r="A23" s="102">
        <f t="shared" si="7"/>
        <v>6</v>
      </c>
      <c r="B23" s="21"/>
      <c r="C23" s="202" t="s">
        <v>39</v>
      </c>
      <c r="D23" s="199" t="s">
        <v>28</v>
      </c>
      <c r="E23" s="50">
        <f>E19</f>
        <v>48</v>
      </c>
      <c r="F23" s="20"/>
      <c r="G23" s="47"/>
      <c r="H23" s="47">
        <f t="shared" si="0"/>
        <v>0</v>
      </c>
      <c r="I23" s="47"/>
      <c r="J23" s="47"/>
      <c r="K23" s="47">
        <f t="shared" si="1"/>
        <v>0</v>
      </c>
      <c r="L23" s="47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103">
        <f t="shared" si="6"/>
        <v>0</v>
      </c>
      <c r="R23" s="162"/>
      <c r="S23" s="162"/>
      <c r="T23" s="162"/>
      <c r="U23" s="172"/>
      <c r="V23" s="172"/>
      <c r="W23" s="162"/>
      <c r="X23" s="162"/>
      <c r="Y23" s="162"/>
      <c r="Z23" s="162"/>
      <c r="AA23" s="162"/>
      <c r="AB23" s="162"/>
      <c r="AC23" s="162"/>
    </row>
    <row r="24" spans="1:29" ht="15.75">
      <c r="A24" s="102">
        <f t="shared" si="7"/>
        <v>7</v>
      </c>
      <c r="B24" s="21"/>
      <c r="C24" s="202" t="s">
        <v>40</v>
      </c>
      <c r="D24" s="199" t="s">
        <v>42</v>
      </c>
      <c r="E24" s="50">
        <f>E23</f>
        <v>48</v>
      </c>
      <c r="F24" s="20"/>
      <c r="G24" s="47"/>
      <c r="H24" s="47">
        <f t="shared" si="0"/>
        <v>0</v>
      </c>
      <c r="I24" s="47"/>
      <c r="J24" s="47"/>
      <c r="K24" s="47">
        <f t="shared" si="1"/>
        <v>0</v>
      </c>
      <c r="L24" s="47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103">
        <f t="shared" si="6"/>
        <v>0</v>
      </c>
      <c r="R24" s="162"/>
      <c r="S24" s="162"/>
      <c r="T24" s="162"/>
      <c r="U24" s="172"/>
      <c r="V24" s="172"/>
      <c r="W24" s="162"/>
      <c r="X24" s="162"/>
      <c r="Y24" s="162"/>
      <c r="Z24" s="162"/>
      <c r="AA24" s="162"/>
      <c r="AB24" s="162"/>
      <c r="AC24" s="162"/>
    </row>
    <row r="25" spans="1:29" ht="16.5" thickBot="1">
      <c r="A25" s="102">
        <f t="shared" si="7"/>
        <v>8</v>
      </c>
      <c r="B25" s="123"/>
      <c r="C25" s="218" t="s">
        <v>41</v>
      </c>
      <c r="D25" s="219" t="s">
        <v>42</v>
      </c>
      <c r="E25" s="124">
        <f>E23</f>
        <v>48</v>
      </c>
      <c r="F25" s="125"/>
      <c r="G25" s="47"/>
      <c r="H25" s="47">
        <f t="shared" si="0"/>
        <v>0</v>
      </c>
      <c r="I25" s="47"/>
      <c r="J25" s="47"/>
      <c r="K25" s="47">
        <f t="shared" si="1"/>
        <v>0</v>
      </c>
      <c r="L25" s="47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103">
        <f t="shared" si="6"/>
        <v>0</v>
      </c>
      <c r="R25" s="162"/>
      <c r="S25" s="162"/>
      <c r="T25" s="162"/>
      <c r="U25" s="172"/>
      <c r="V25" s="172"/>
      <c r="W25" s="162"/>
      <c r="X25" s="162"/>
      <c r="Y25" s="162"/>
      <c r="Z25" s="162"/>
      <c r="AA25" s="162"/>
      <c r="AB25" s="162"/>
      <c r="AC25" s="162"/>
    </row>
    <row r="26" spans="1:29" ht="15.75" thickBot="1">
      <c r="A26" s="107"/>
      <c r="B26" s="108"/>
      <c r="C26" s="317" t="s">
        <v>48</v>
      </c>
      <c r="D26" s="318"/>
      <c r="E26" s="318"/>
      <c r="F26" s="318"/>
      <c r="G26" s="318"/>
      <c r="H26" s="318"/>
      <c r="I26" s="318"/>
      <c r="J26" s="318"/>
      <c r="K26" s="319"/>
      <c r="L26" s="109">
        <f>SUM(L18:L25)</f>
        <v>0</v>
      </c>
      <c r="M26" s="109">
        <f>SUM(M18:M25)</f>
        <v>0</v>
      </c>
      <c r="N26" s="109">
        <f>SUM(N18:N25)</f>
        <v>0</v>
      </c>
      <c r="O26" s="109">
        <f>SUM(O18:O25)</f>
        <v>0</v>
      </c>
      <c r="P26" s="110">
        <f>SUM(P18:P25)</f>
        <v>0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</row>
    <row r="27" spans="1:29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5"/>
      <c r="P27" s="25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</row>
    <row r="28" spans="1:16" ht="15">
      <c r="A28" s="309" t="s">
        <v>87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</row>
    <row r="29" spans="1:16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5">
      <c r="A31" s="45"/>
      <c r="B31" s="45"/>
      <c r="C31" s="310"/>
      <c r="D31" s="310"/>
      <c r="E31" s="310"/>
      <c r="F31" s="310"/>
      <c r="G31" s="45"/>
      <c r="H31" s="45"/>
      <c r="I31" s="45"/>
      <c r="J31" s="45"/>
      <c r="K31" s="311"/>
      <c r="L31" s="311"/>
      <c r="M31" s="311"/>
      <c r="N31" s="311"/>
      <c r="O31" s="45"/>
      <c r="P31" s="45"/>
    </row>
    <row r="32" spans="1:16" ht="15">
      <c r="A32" s="45"/>
      <c r="B32" s="45"/>
      <c r="C32" s="310"/>
      <c r="D32" s="310"/>
      <c r="E32" s="310"/>
      <c r="F32" s="310"/>
      <c r="G32" s="45"/>
      <c r="H32" s="45"/>
      <c r="I32" s="45"/>
      <c r="J32" s="45"/>
      <c r="K32" s="311"/>
      <c r="L32" s="311"/>
      <c r="M32" s="311"/>
      <c r="N32" s="311"/>
      <c r="O32" s="45"/>
      <c r="P32" s="45"/>
    </row>
    <row r="33" spans="1:16" ht="15">
      <c r="A33" s="203"/>
      <c r="B33" s="307" t="s">
        <v>77</v>
      </c>
      <c r="C33" s="307"/>
      <c r="D33" s="144"/>
      <c r="E33" s="144"/>
      <c r="F33" s="144"/>
      <c r="G33" s="144"/>
      <c r="H33" s="144"/>
      <c r="I33" s="144"/>
      <c r="J33" s="203"/>
      <c r="K33" s="203"/>
      <c r="L33" s="203"/>
      <c r="M33" s="203"/>
      <c r="N33" s="203"/>
      <c r="O33" s="203"/>
      <c r="P33" s="203"/>
    </row>
    <row r="34" spans="1:16" ht="15.75">
      <c r="A34" s="203"/>
      <c r="B34" s="141"/>
      <c r="C34" s="141"/>
      <c r="D34" s="308" t="s">
        <v>78</v>
      </c>
      <c r="E34" s="308"/>
      <c r="F34" s="308"/>
      <c r="G34" s="308"/>
      <c r="H34" s="308"/>
      <c r="I34" s="308"/>
      <c r="J34" s="203"/>
      <c r="K34" s="203"/>
      <c r="L34" s="203"/>
      <c r="M34" s="203"/>
      <c r="N34" s="203"/>
      <c r="O34" s="203"/>
      <c r="P34" s="203"/>
    </row>
    <row r="35" spans="1:16" ht="15">
      <c r="A35" s="203"/>
      <c r="B35" s="307" t="s">
        <v>4</v>
      </c>
      <c r="C35" s="307"/>
      <c r="D35" s="141"/>
      <c r="E35" s="141"/>
      <c r="F35" s="142"/>
      <c r="G35" s="141"/>
      <c r="H35" s="143"/>
      <c r="I35" s="143"/>
      <c r="J35" s="203"/>
      <c r="K35" s="203"/>
      <c r="L35" s="203"/>
      <c r="M35" s="203"/>
      <c r="N35" s="203"/>
      <c r="O35" s="203"/>
      <c r="P35" s="203"/>
    </row>
    <row r="36" spans="2:9" ht="15">
      <c r="B36" s="141"/>
      <c r="C36" s="141"/>
      <c r="D36" s="141"/>
      <c r="E36" s="141"/>
      <c r="F36" s="142"/>
      <c r="G36" s="141"/>
      <c r="H36" s="143"/>
      <c r="I36" s="143"/>
    </row>
    <row r="37" spans="2:9" ht="15">
      <c r="B37" s="307" t="s">
        <v>80</v>
      </c>
      <c r="C37" s="307"/>
      <c r="D37" s="144"/>
      <c r="E37" s="144"/>
      <c r="F37" s="144"/>
      <c r="G37" s="144"/>
      <c r="H37" s="144"/>
      <c r="I37" s="144"/>
    </row>
    <row r="38" spans="2:9" ht="15.75">
      <c r="B38" s="141"/>
      <c r="C38" s="141"/>
      <c r="D38" s="308" t="s">
        <v>78</v>
      </c>
      <c r="E38" s="308"/>
      <c r="F38" s="308"/>
      <c r="G38" s="308"/>
      <c r="H38" s="308"/>
      <c r="I38" s="308"/>
    </row>
    <row r="39" spans="2:9" ht="15">
      <c r="B39" s="307" t="s">
        <v>91</v>
      </c>
      <c r="C39" s="307"/>
      <c r="D39" s="144"/>
      <c r="E39" s="141"/>
      <c r="F39" s="142"/>
      <c r="G39" s="141"/>
      <c r="H39" s="143"/>
      <c r="I39" s="143"/>
    </row>
  </sheetData>
  <sheetProtection/>
  <mergeCells count="32">
    <mergeCell ref="A1:P1"/>
    <mergeCell ref="C3:G3"/>
    <mergeCell ref="A4:P4"/>
    <mergeCell ref="B5:P5"/>
    <mergeCell ref="A8:F8"/>
    <mergeCell ref="A9:F9"/>
    <mergeCell ref="J9:L9"/>
    <mergeCell ref="M9:N9"/>
    <mergeCell ref="A2:P2"/>
    <mergeCell ref="A10:F10"/>
    <mergeCell ref="H10:J10"/>
    <mergeCell ref="N10:O10"/>
    <mergeCell ref="D11:D14"/>
    <mergeCell ref="E11:E14"/>
    <mergeCell ref="F11:K11"/>
    <mergeCell ref="B33:C33"/>
    <mergeCell ref="R11:W11"/>
    <mergeCell ref="I12:I14"/>
    <mergeCell ref="N12:N14"/>
    <mergeCell ref="U12:U14"/>
    <mergeCell ref="Z12:Z14"/>
    <mergeCell ref="C26:K26"/>
    <mergeCell ref="D34:I34"/>
    <mergeCell ref="B35:C35"/>
    <mergeCell ref="B37:C37"/>
    <mergeCell ref="D38:I38"/>
    <mergeCell ref="B39:C39"/>
    <mergeCell ref="A28:P28"/>
    <mergeCell ref="C31:F31"/>
    <mergeCell ref="K31:N31"/>
    <mergeCell ref="C32:F32"/>
    <mergeCell ref="K32:N32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zoomScalePageLayoutView="0" workbookViewId="0" topLeftCell="A1">
      <selection activeCell="H18" sqref="H18"/>
    </sheetView>
  </sheetViews>
  <sheetFormatPr defaultColWidth="9.140625" defaultRowHeight="15"/>
  <cols>
    <col min="1" max="1" width="5.7109375" style="192" customWidth="1"/>
    <col min="2" max="2" width="6.57421875" style="191" customWidth="1"/>
    <col min="3" max="3" width="58.8515625" style="191" customWidth="1"/>
    <col min="4" max="4" width="12.140625" style="191" customWidth="1"/>
    <col min="5" max="5" width="13.421875" style="191" customWidth="1"/>
    <col min="6" max="7" width="9.140625" style="191" customWidth="1"/>
    <col min="8" max="13" width="9.140625" style="192" customWidth="1"/>
    <col min="14" max="14" width="11.8515625" style="192" customWidth="1"/>
    <col min="15" max="15" width="12.00390625" style="192" customWidth="1"/>
    <col min="16" max="16" width="15.8515625" style="192" customWidth="1"/>
    <col min="17" max="17" width="9.7109375" style="192" bestFit="1" customWidth="1"/>
    <col min="18" max="16384" width="9.140625" style="192" customWidth="1"/>
  </cols>
  <sheetData>
    <row r="1" spans="1:16" ht="26.25" customHeight="1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23.25" customHeight="1">
      <c r="A2" s="298" t="s">
        <v>103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ht="15">
      <c r="A3" s="3"/>
      <c r="B3" s="4"/>
      <c r="C3" s="294" t="s">
        <v>0</v>
      </c>
      <c r="D3" s="294"/>
      <c r="E3" s="294"/>
      <c r="F3" s="294"/>
      <c r="G3" s="294"/>
      <c r="H3" s="5" t="s">
        <v>99</v>
      </c>
      <c r="I3" s="3"/>
      <c r="J3" s="3"/>
      <c r="K3" s="3"/>
      <c r="L3" s="3"/>
      <c r="M3" s="3"/>
      <c r="N3" s="3"/>
      <c r="O3" s="3"/>
    </row>
    <row r="4" spans="1:16" ht="15.75" customHeight="1">
      <c r="A4" s="295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ht="15" customHeight="1">
      <c r="A5" s="3"/>
      <c r="B5" s="296" t="s">
        <v>1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5" ht="15">
      <c r="A6" s="34" t="s">
        <v>84</v>
      </c>
      <c r="B6" s="34"/>
      <c r="C6" s="34"/>
      <c r="D6" s="34"/>
      <c r="E6" s="34"/>
      <c r="F6" s="34"/>
      <c r="G6" s="6"/>
      <c r="H6" s="6"/>
      <c r="I6" s="6"/>
      <c r="J6" s="6"/>
      <c r="K6" s="6"/>
      <c r="L6" s="6"/>
      <c r="M6" s="6"/>
      <c r="N6" s="3"/>
      <c r="O6" s="3"/>
    </row>
    <row r="7" spans="1:15" ht="15">
      <c r="A7" s="35" t="s">
        <v>47</v>
      </c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3"/>
      <c r="O7" s="3"/>
    </row>
    <row r="8" spans="1:15" ht="15">
      <c r="A8" s="297" t="s">
        <v>5</v>
      </c>
      <c r="B8" s="297"/>
      <c r="C8" s="297"/>
      <c r="D8" s="297"/>
      <c r="E8" s="297"/>
      <c r="F8" s="297"/>
      <c r="G8" s="7"/>
      <c r="H8" s="7"/>
      <c r="I8" s="7"/>
      <c r="J8" s="7"/>
      <c r="K8" s="7"/>
      <c r="L8" s="7"/>
      <c r="M8" s="7"/>
      <c r="N8" s="3"/>
      <c r="O8" s="3"/>
    </row>
    <row r="9" spans="1:15" ht="12" customHeight="1">
      <c r="A9" s="290" t="s">
        <v>86</v>
      </c>
      <c r="B9" s="290"/>
      <c r="C9" s="290"/>
      <c r="D9" s="290"/>
      <c r="E9" s="290"/>
      <c r="F9" s="290"/>
      <c r="G9" s="8"/>
      <c r="H9" s="8"/>
      <c r="I9" s="8"/>
      <c r="J9" s="291" t="s">
        <v>2</v>
      </c>
      <c r="K9" s="291"/>
      <c r="L9" s="291"/>
      <c r="M9" s="292">
        <f>P29</f>
        <v>0</v>
      </c>
      <c r="N9" s="292"/>
      <c r="O9" s="9" t="s">
        <v>3</v>
      </c>
    </row>
    <row r="10" spans="1:15" ht="15.75" thickBot="1">
      <c r="A10" s="290"/>
      <c r="B10" s="290"/>
      <c r="C10" s="290"/>
      <c r="D10" s="290"/>
      <c r="E10" s="290"/>
      <c r="F10" s="290"/>
      <c r="G10" s="3"/>
      <c r="H10" s="299" t="s">
        <v>4</v>
      </c>
      <c r="I10" s="299"/>
      <c r="J10" s="299"/>
      <c r="K10" s="9"/>
      <c r="L10" s="9"/>
      <c r="M10" s="9"/>
      <c r="N10" s="300"/>
      <c r="O10" s="300"/>
    </row>
    <row r="11" spans="1:29" ht="15.75" thickBot="1">
      <c r="A11" s="10" t="s">
        <v>6</v>
      </c>
      <c r="B11" s="10"/>
      <c r="C11" s="11"/>
      <c r="D11" s="301" t="s">
        <v>31</v>
      </c>
      <c r="E11" s="301" t="s">
        <v>32</v>
      </c>
      <c r="F11" s="304" t="s">
        <v>7</v>
      </c>
      <c r="G11" s="305"/>
      <c r="H11" s="305"/>
      <c r="I11" s="305"/>
      <c r="J11" s="305"/>
      <c r="K11" s="306"/>
      <c r="L11" s="12"/>
      <c r="M11" s="12"/>
      <c r="N11" s="12" t="s">
        <v>8</v>
      </c>
      <c r="O11" s="12" t="s">
        <v>9</v>
      </c>
      <c r="P11" s="13" t="s">
        <v>3</v>
      </c>
      <c r="R11" s="321"/>
      <c r="S11" s="321"/>
      <c r="T11" s="321"/>
      <c r="U11" s="321"/>
      <c r="V11" s="321"/>
      <c r="W11" s="321"/>
      <c r="X11" s="159"/>
      <c r="Y11" s="159"/>
      <c r="Z11" s="159"/>
      <c r="AA11" s="159"/>
      <c r="AB11" s="159"/>
      <c r="AC11" s="162"/>
    </row>
    <row r="12" spans="1:29" ht="15" customHeight="1">
      <c r="A12" s="14" t="s">
        <v>10</v>
      </c>
      <c r="B12" s="14" t="s">
        <v>11</v>
      </c>
      <c r="C12" s="14" t="s">
        <v>12</v>
      </c>
      <c r="D12" s="302"/>
      <c r="E12" s="302"/>
      <c r="F12" s="14" t="s">
        <v>13</v>
      </c>
      <c r="G12" s="15" t="s">
        <v>14</v>
      </c>
      <c r="H12" s="10" t="s">
        <v>15</v>
      </c>
      <c r="I12" s="314" t="s">
        <v>46</v>
      </c>
      <c r="J12" s="10" t="s">
        <v>16</v>
      </c>
      <c r="K12" s="10" t="s">
        <v>17</v>
      </c>
      <c r="L12" s="16" t="s">
        <v>18</v>
      </c>
      <c r="M12" s="10" t="s">
        <v>15</v>
      </c>
      <c r="N12" s="314" t="s">
        <v>46</v>
      </c>
      <c r="O12" s="10" t="s">
        <v>16</v>
      </c>
      <c r="P12" s="10" t="s">
        <v>17</v>
      </c>
      <c r="R12" s="158"/>
      <c r="S12" s="160"/>
      <c r="T12" s="158"/>
      <c r="U12" s="322"/>
      <c r="V12" s="158"/>
      <c r="W12" s="158"/>
      <c r="X12" s="158"/>
      <c r="Y12" s="158"/>
      <c r="Z12" s="322"/>
      <c r="AA12" s="158"/>
      <c r="AB12" s="158"/>
      <c r="AC12" s="162"/>
    </row>
    <row r="13" spans="1:29" ht="15">
      <c r="A13" s="14"/>
      <c r="B13" s="14"/>
      <c r="C13" s="14"/>
      <c r="D13" s="302"/>
      <c r="E13" s="302"/>
      <c r="F13" s="14" t="s">
        <v>19</v>
      </c>
      <c r="G13" s="14" t="s">
        <v>20</v>
      </c>
      <c r="H13" s="14" t="s">
        <v>21</v>
      </c>
      <c r="I13" s="315"/>
      <c r="J13" s="14" t="s">
        <v>22</v>
      </c>
      <c r="K13" s="14" t="s">
        <v>3</v>
      </c>
      <c r="L13" s="17" t="s">
        <v>23</v>
      </c>
      <c r="M13" s="14" t="s">
        <v>21</v>
      </c>
      <c r="N13" s="315"/>
      <c r="O13" s="14" t="s">
        <v>22</v>
      </c>
      <c r="P13" s="14" t="s">
        <v>3</v>
      </c>
      <c r="R13" s="158"/>
      <c r="S13" s="158"/>
      <c r="T13" s="158"/>
      <c r="U13" s="322"/>
      <c r="V13" s="158"/>
      <c r="W13" s="158"/>
      <c r="X13" s="158"/>
      <c r="Y13" s="158"/>
      <c r="Z13" s="322"/>
      <c r="AA13" s="158"/>
      <c r="AB13" s="158"/>
      <c r="AC13" s="162"/>
    </row>
    <row r="14" spans="1:29" ht="15.75" thickBot="1">
      <c r="A14" s="18" t="s">
        <v>24</v>
      </c>
      <c r="B14" s="18"/>
      <c r="C14" s="18"/>
      <c r="D14" s="303"/>
      <c r="E14" s="303"/>
      <c r="F14" s="18" t="s">
        <v>25</v>
      </c>
      <c r="G14" s="18" t="s">
        <v>26</v>
      </c>
      <c r="H14" s="18" t="s">
        <v>3</v>
      </c>
      <c r="I14" s="316"/>
      <c r="J14" s="18" t="s">
        <v>3</v>
      </c>
      <c r="K14" s="18"/>
      <c r="L14" s="19" t="s">
        <v>25</v>
      </c>
      <c r="M14" s="18" t="s">
        <v>3</v>
      </c>
      <c r="N14" s="316"/>
      <c r="O14" s="18" t="s">
        <v>3</v>
      </c>
      <c r="P14" s="18"/>
      <c r="R14" s="158"/>
      <c r="S14" s="158"/>
      <c r="T14" s="158"/>
      <c r="U14" s="322"/>
      <c r="V14" s="158"/>
      <c r="W14" s="158"/>
      <c r="X14" s="158"/>
      <c r="Y14" s="158"/>
      <c r="Z14" s="322"/>
      <c r="AA14" s="158"/>
      <c r="AB14" s="158"/>
      <c r="AC14" s="162"/>
    </row>
    <row r="15" spans="1:29" ht="16.5" customHeight="1" thickBo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</row>
    <row r="16" spans="1:29" ht="27.75" customHeight="1">
      <c r="A16" s="210"/>
      <c r="B16" s="211"/>
      <c r="C16" s="212" t="s">
        <v>43</v>
      </c>
      <c r="D16" s="213"/>
      <c r="E16" s="214"/>
      <c r="F16" s="214"/>
      <c r="G16" s="215"/>
      <c r="H16" s="216"/>
      <c r="I16" s="214"/>
      <c r="J16" s="214"/>
      <c r="K16" s="216"/>
      <c r="L16" s="216"/>
      <c r="M16" s="216"/>
      <c r="N16" s="216"/>
      <c r="O16" s="216"/>
      <c r="P16" s="217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20.25" customHeight="1">
      <c r="A17" s="208"/>
      <c r="B17" s="193"/>
      <c r="C17" s="196" t="s">
        <v>138</v>
      </c>
      <c r="D17" s="205"/>
      <c r="E17" s="194"/>
      <c r="F17" s="194"/>
      <c r="G17" s="195"/>
      <c r="H17" s="204"/>
      <c r="I17" s="204"/>
      <c r="J17" s="204"/>
      <c r="K17" s="204"/>
      <c r="L17" s="204"/>
      <c r="M17" s="204"/>
      <c r="N17" s="204"/>
      <c r="O17" s="204"/>
      <c r="P17" s="207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1:29" ht="15">
      <c r="A18" s="102">
        <v>1</v>
      </c>
      <c r="B18" s="21"/>
      <c r="C18" s="256" t="s">
        <v>37</v>
      </c>
      <c r="D18" s="21" t="s">
        <v>28</v>
      </c>
      <c r="E18" s="50">
        <f>8.75+70.2+129.25</f>
        <v>208.2</v>
      </c>
      <c r="F18" s="20"/>
      <c r="G18" s="47"/>
      <c r="H18" s="47">
        <f aca="true" t="shared" si="0" ref="H18:H28">ROUND((F18*G18),2)</f>
        <v>0</v>
      </c>
      <c r="I18" s="47"/>
      <c r="J18" s="47"/>
      <c r="K18" s="47">
        <f aca="true" t="shared" si="1" ref="K18:K24">SUM(H18:J18)</f>
        <v>0</v>
      </c>
      <c r="L18" s="47">
        <f>ROUND((E18*F18),2)</f>
        <v>0</v>
      </c>
      <c r="M18" s="47">
        <f>ROUND((E18*H18),2)</f>
        <v>0</v>
      </c>
      <c r="N18" s="47">
        <f>ROUND((E18*I18),2)</f>
        <v>0</v>
      </c>
      <c r="O18" s="47">
        <f>ROUND((E18*J18),2)</f>
        <v>0</v>
      </c>
      <c r="P18" s="103">
        <f>SUM(M18:O18)</f>
        <v>0</v>
      </c>
      <c r="R18" s="162"/>
      <c r="S18" s="162"/>
      <c r="T18" s="162"/>
      <c r="U18" s="172"/>
      <c r="V18" s="172"/>
      <c r="W18" s="162"/>
      <c r="X18" s="162"/>
      <c r="Y18" s="162"/>
      <c r="Z18" s="162"/>
      <c r="AA18" s="162"/>
      <c r="AB18" s="162"/>
      <c r="AC18" s="162"/>
    </row>
    <row r="19" spans="1:29" ht="15">
      <c r="A19" s="102">
        <f>A18+1</f>
        <v>2</v>
      </c>
      <c r="B19" s="21"/>
      <c r="C19" s="256" t="s">
        <v>143</v>
      </c>
      <c r="D19" s="21" t="s">
        <v>28</v>
      </c>
      <c r="E19" s="50">
        <v>48</v>
      </c>
      <c r="F19" s="20"/>
      <c r="G19" s="47"/>
      <c r="H19" s="47">
        <f t="shared" si="0"/>
        <v>0</v>
      </c>
      <c r="I19" s="47"/>
      <c r="J19" s="47"/>
      <c r="K19" s="47">
        <f t="shared" si="1"/>
        <v>0</v>
      </c>
      <c r="L19" s="47">
        <f aca="true" t="shared" si="2" ref="L19:L28">ROUND((E19*F19),2)</f>
        <v>0</v>
      </c>
      <c r="M19" s="47">
        <f aca="true" t="shared" si="3" ref="M19:M28">ROUND((E19*H19),2)</f>
        <v>0</v>
      </c>
      <c r="N19" s="47">
        <f aca="true" t="shared" si="4" ref="N19:N28">ROUND((E19*I19),2)</f>
        <v>0</v>
      </c>
      <c r="O19" s="47">
        <f aca="true" t="shared" si="5" ref="O19:O28">ROUND((E19*J19),2)</f>
        <v>0</v>
      </c>
      <c r="P19" s="103">
        <f aca="true" t="shared" si="6" ref="P19:P28">SUM(M19:O19)</f>
        <v>0</v>
      </c>
      <c r="R19" s="162"/>
      <c r="S19" s="162"/>
      <c r="T19" s="162"/>
      <c r="U19" s="172"/>
      <c r="V19" s="172"/>
      <c r="W19" s="162"/>
      <c r="X19" s="162"/>
      <c r="Y19" s="162"/>
      <c r="Z19" s="162"/>
      <c r="AA19" s="162"/>
      <c r="AB19" s="162"/>
      <c r="AC19" s="162"/>
    </row>
    <row r="20" spans="1:29" ht="15">
      <c r="A20" s="102">
        <f aca="true" t="shared" si="7" ref="A20:A28">A19+1</f>
        <v>3</v>
      </c>
      <c r="B20" s="21"/>
      <c r="C20" s="163" t="s">
        <v>38</v>
      </c>
      <c r="D20" s="164" t="s">
        <v>27</v>
      </c>
      <c r="E20" s="50">
        <f>12+12+11.7+11.7+5.5+5.5+23.5+23.5</f>
        <v>105.4</v>
      </c>
      <c r="F20" s="20"/>
      <c r="G20" s="47"/>
      <c r="H20" s="47">
        <f t="shared" si="0"/>
        <v>0</v>
      </c>
      <c r="I20" s="47"/>
      <c r="J20" s="47"/>
      <c r="K20" s="47">
        <f t="shared" si="1"/>
        <v>0</v>
      </c>
      <c r="L20" s="47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103">
        <f t="shared" si="6"/>
        <v>0</v>
      </c>
      <c r="R20" s="162"/>
      <c r="S20" s="162"/>
      <c r="T20" s="162"/>
      <c r="U20" s="172"/>
      <c r="V20" s="172"/>
      <c r="W20" s="162"/>
      <c r="X20" s="162"/>
      <c r="Y20" s="162"/>
      <c r="Z20" s="162"/>
      <c r="AA20" s="162"/>
      <c r="AB20" s="162"/>
      <c r="AC20" s="162"/>
    </row>
    <row r="21" spans="1:29" ht="15">
      <c r="A21" s="102">
        <f t="shared" si="7"/>
        <v>4</v>
      </c>
      <c r="B21" s="21"/>
      <c r="C21" s="163" t="s">
        <v>82</v>
      </c>
      <c r="D21" s="197" t="s">
        <v>27</v>
      </c>
      <c r="E21" s="50">
        <f>2.5+2.5+3.5+3.5</f>
        <v>12</v>
      </c>
      <c r="F21" s="20"/>
      <c r="G21" s="47"/>
      <c r="H21" s="47">
        <f t="shared" si="0"/>
        <v>0</v>
      </c>
      <c r="I21" s="47"/>
      <c r="J21" s="47"/>
      <c r="K21" s="47">
        <f t="shared" si="1"/>
        <v>0</v>
      </c>
      <c r="L21" s="47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103">
        <f t="shared" si="6"/>
        <v>0</v>
      </c>
      <c r="R21" s="162"/>
      <c r="S21" s="162"/>
      <c r="T21" s="162"/>
      <c r="U21" s="172"/>
      <c r="V21" s="172"/>
      <c r="W21" s="162"/>
      <c r="X21" s="162"/>
      <c r="Y21" s="162"/>
      <c r="Z21" s="162"/>
      <c r="AA21" s="162"/>
      <c r="AB21" s="162"/>
      <c r="AC21" s="162"/>
    </row>
    <row r="22" spans="1:29" ht="25.5">
      <c r="A22" s="102">
        <f t="shared" si="7"/>
        <v>5</v>
      </c>
      <c r="B22" s="21"/>
      <c r="C22" s="272" t="s">
        <v>141</v>
      </c>
      <c r="D22" s="220" t="s">
        <v>28</v>
      </c>
      <c r="E22" s="50">
        <v>8.75</v>
      </c>
      <c r="F22" s="222"/>
      <c r="G22" s="223"/>
      <c r="H22" s="47">
        <f t="shared" si="0"/>
        <v>0</v>
      </c>
      <c r="I22" s="47"/>
      <c r="J22" s="47"/>
      <c r="K22" s="47">
        <f t="shared" si="1"/>
        <v>0</v>
      </c>
      <c r="L22" s="47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103">
        <f t="shared" si="6"/>
        <v>0</v>
      </c>
      <c r="R22" s="162"/>
      <c r="S22" s="162"/>
      <c r="T22" s="162"/>
      <c r="U22" s="172"/>
      <c r="V22" s="172"/>
      <c r="W22" s="162"/>
      <c r="X22" s="162"/>
      <c r="Y22" s="162"/>
      <c r="Z22" s="162"/>
      <c r="AA22" s="162"/>
      <c r="AB22" s="162"/>
      <c r="AC22" s="162"/>
    </row>
    <row r="23" spans="1:29" ht="25.5">
      <c r="A23" s="102">
        <f t="shared" si="7"/>
        <v>6</v>
      </c>
      <c r="B23" s="21"/>
      <c r="C23" s="52" t="s">
        <v>96</v>
      </c>
      <c r="D23" s="220" t="s">
        <v>49</v>
      </c>
      <c r="E23" s="50">
        <f>E22*0.3</f>
        <v>2.625</v>
      </c>
      <c r="F23" s="20"/>
      <c r="G23" s="223"/>
      <c r="H23" s="47">
        <f t="shared" si="0"/>
        <v>0</v>
      </c>
      <c r="I23" s="47"/>
      <c r="J23" s="47"/>
      <c r="K23" s="47">
        <f t="shared" si="1"/>
        <v>0</v>
      </c>
      <c r="L23" s="47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103">
        <f t="shared" si="6"/>
        <v>0</v>
      </c>
      <c r="R23" s="162"/>
      <c r="S23" s="162"/>
      <c r="T23" s="162"/>
      <c r="U23" s="172"/>
      <c r="V23" s="172"/>
      <c r="W23" s="162"/>
      <c r="X23" s="162"/>
      <c r="Y23" s="162"/>
      <c r="Z23" s="162"/>
      <c r="AA23" s="162"/>
      <c r="AB23" s="162"/>
      <c r="AC23" s="162"/>
    </row>
    <row r="24" spans="1:29" ht="15.75">
      <c r="A24" s="102">
        <f t="shared" si="7"/>
        <v>7</v>
      </c>
      <c r="B24" s="21"/>
      <c r="C24" s="52" t="s">
        <v>50</v>
      </c>
      <c r="D24" s="197" t="s">
        <v>49</v>
      </c>
      <c r="E24" s="50">
        <f>E22*0.25</f>
        <v>2.1875</v>
      </c>
      <c r="F24" s="20"/>
      <c r="G24" s="47"/>
      <c r="H24" s="47">
        <f t="shared" si="0"/>
        <v>0</v>
      </c>
      <c r="I24" s="47"/>
      <c r="J24" s="47"/>
      <c r="K24" s="47">
        <f t="shared" si="1"/>
        <v>0</v>
      </c>
      <c r="L24" s="47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103">
        <f t="shared" si="6"/>
        <v>0</v>
      </c>
      <c r="R24" s="162"/>
      <c r="S24" s="162"/>
      <c r="T24" s="162"/>
      <c r="U24" s="172"/>
      <c r="V24" s="172"/>
      <c r="W24" s="162"/>
      <c r="X24" s="162"/>
      <c r="Y24" s="162"/>
      <c r="Z24" s="162"/>
      <c r="AA24" s="162"/>
      <c r="AB24" s="162"/>
      <c r="AC24" s="162"/>
    </row>
    <row r="25" spans="1:29" ht="25.5">
      <c r="A25" s="102">
        <f t="shared" si="7"/>
        <v>8</v>
      </c>
      <c r="B25" s="21"/>
      <c r="C25" s="23" t="s">
        <v>132</v>
      </c>
      <c r="D25" s="220" t="s">
        <v>29</v>
      </c>
      <c r="E25" s="50">
        <f>E18*0.05</f>
        <v>10.41</v>
      </c>
      <c r="F25" s="20"/>
      <c r="G25" s="47"/>
      <c r="H25" s="47">
        <f t="shared" si="0"/>
        <v>0</v>
      </c>
      <c r="I25" s="47"/>
      <c r="J25" s="47"/>
      <c r="K25" s="47">
        <v>0.99</v>
      </c>
      <c r="L25" s="47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103">
        <f t="shared" si="6"/>
        <v>0</v>
      </c>
      <c r="R25" s="162"/>
      <c r="S25" s="162"/>
      <c r="T25" s="162"/>
      <c r="U25" s="172"/>
      <c r="V25" s="172"/>
      <c r="W25" s="162"/>
      <c r="X25" s="162"/>
      <c r="Y25" s="162"/>
      <c r="Z25" s="162"/>
      <c r="AA25" s="162"/>
      <c r="AB25" s="162"/>
      <c r="AC25" s="162"/>
    </row>
    <row r="26" spans="1:29" ht="15">
      <c r="A26" s="102">
        <f t="shared" si="7"/>
        <v>9</v>
      </c>
      <c r="B26" s="21"/>
      <c r="C26" s="163" t="s">
        <v>39</v>
      </c>
      <c r="D26" s="220" t="s">
        <v>28</v>
      </c>
      <c r="E26" s="50">
        <f>E18</f>
        <v>208.2</v>
      </c>
      <c r="F26" s="20"/>
      <c r="G26" s="47"/>
      <c r="H26" s="47">
        <f t="shared" si="0"/>
        <v>0</v>
      </c>
      <c r="I26" s="47"/>
      <c r="J26" s="47"/>
      <c r="K26" s="47">
        <f>SUM(H26:J26)</f>
        <v>0</v>
      </c>
      <c r="L26" s="47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103">
        <f t="shared" si="6"/>
        <v>0</v>
      </c>
      <c r="R26" s="162"/>
      <c r="S26" s="162"/>
      <c r="T26" s="162"/>
      <c r="U26" s="172"/>
      <c r="V26" s="172"/>
      <c r="W26" s="162"/>
      <c r="X26" s="162"/>
      <c r="Y26" s="162"/>
      <c r="Z26" s="162"/>
      <c r="AA26" s="162"/>
      <c r="AB26" s="162"/>
      <c r="AC26" s="162"/>
    </row>
    <row r="27" spans="1:29" ht="15.75">
      <c r="A27" s="102">
        <f t="shared" si="7"/>
        <v>10</v>
      </c>
      <c r="B27" s="21"/>
      <c r="C27" s="163" t="s">
        <v>40</v>
      </c>
      <c r="D27" s="197" t="s">
        <v>42</v>
      </c>
      <c r="E27" s="50">
        <f>E26</f>
        <v>208.2</v>
      </c>
      <c r="F27" s="20"/>
      <c r="G27" s="47"/>
      <c r="H27" s="47">
        <f t="shared" si="0"/>
        <v>0</v>
      </c>
      <c r="I27" s="47"/>
      <c r="J27" s="47"/>
      <c r="K27" s="47">
        <f>SUM(H27:J27)</f>
        <v>0</v>
      </c>
      <c r="L27" s="47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103">
        <f t="shared" si="6"/>
        <v>0</v>
      </c>
      <c r="R27" s="162"/>
      <c r="S27" s="162"/>
      <c r="T27" s="162"/>
      <c r="U27" s="172"/>
      <c r="V27" s="172"/>
      <c r="W27" s="162"/>
      <c r="X27" s="162"/>
      <c r="Y27" s="162"/>
      <c r="Z27" s="162"/>
      <c r="AA27" s="162"/>
      <c r="AB27" s="162"/>
      <c r="AC27" s="162"/>
    </row>
    <row r="28" spans="1:29" ht="16.5" thickBot="1">
      <c r="A28" s="102">
        <f t="shared" si="7"/>
        <v>11</v>
      </c>
      <c r="B28" s="21"/>
      <c r="C28" s="163" t="s">
        <v>41</v>
      </c>
      <c r="D28" s="220" t="s">
        <v>42</v>
      </c>
      <c r="E28" s="50">
        <f>E27</f>
        <v>208.2</v>
      </c>
      <c r="F28" s="20"/>
      <c r="G28" s="223"/>
      <c r="H28" s="47">
        <f t="shared" si="0"/>
        <v>0</v>
      </c>
      <c r="I28" s="20"/>
      <c r="J28" s="20"/>
      <c r="K28" s="47">
        <f>SUM(H28:J28)</f>
        <v>0</v>
      </c>
      <c r="L28" s="47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103">
        <f t="shared" si="6"/>
        <v>0</v>
      </c>
      <c r="R28" s="162"/>
      <c r="S28" s="162"/>
      <c r="T28" s="162"/>
      <c r="U28" s="172"/>
      <c r="V28" s="172"/>
      <c r="W28" s="162"/>
      <c r="X28" s="162"/>
      <c r="Y28" s="162"/>
      <c r="Z28" s="162"/>
      <c r="AA28" s="162"/>
      <c r="AB28" s="162"/>
      <c r="AC28" s="162"/>
    </row>
    <row r="29" spans="1:29" ht="15.75" thickBot="1">
      <c r="A29" s="107"/>
      <c r="B29" s="108"/>
      <c r="C29" s="317" t="s">
        <v>48</v>
      </c>
      <c r="D29" s="318"/>
      <c r="E29" s="318"/>
      <c r="F29" s="318"/>
      <c r="G29" s="318"/>
      <c r="H29" s="318"/>
      <c r="I29" s="318"/>
      <c r="J29" s="318"/>
      <c r="K29" s="319"/>
      <c r="L29" s="109">
        <f>SUM(L18:L28)</f>
        <v>0</v>
      </c>
      <c r="M29" s="109">
        <f>SUM(M18:M28)</f>
        <v>0</v>
      </c>
      <c r="N29" s="109">
        <f>SUM(N18:N28)</f>
        <v>0</v>
      </c>
      <c r="O29" s="109">
        <f>SUM(O18:O28)</f>
        <v>0</v>
      </c>
      <c r="P29" s="110">
        <f>SUM(P18:P28)</f>
        <v>0</v>
      </c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</row>
    <row r="30" spans="1:29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</row>
    <row r="31" spans="1:16" ht="15">
      <c r="A31" s="309" t="s">
        <v>87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</row>
    <row r="32" spans="1:16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">
      <c r="A34" s="45"/>
      <c r="B34" s="45"/>
      <c r="C34" s="310"/>
      <c r="D34" s="310"/>
      <c r="E34" s="310"/>
      <c r="F34" s="310"/>
      <c r="G34" s="45"/>
      <c r="H34" s="45"/>
      <c r="I34" s="45"/>
      <c r="J34" s="45"/>
      <c r="K34" s="311"/>
      <c r="L34" s="311"/>
      <c r="M34" s="311"/>
      <c r="N34" s="311"/>
      <c r="O34" s="45"/>
      <c r="P34" s="45"/>
    </row>
    <row r="35" spans="1:16" ht="15">
      <c r="A35" s="45"/>
      <c r="B35" s="45"/>
      <c r="C35" s="310"/>
      <c r="D35" s="310"/>
      <c r="E35" s="310"/>
      <c r="F35" s="310"/>
      <c r="G35" s="45"/>
      <c r="H35" s="45"/>
      <c r="I35" s="45"/>
      <c r="J35" s="45"/>
      <c r="K35" s="311"/>
      <c r="L35" s="311"/>
      <c r="M35" s="311"/>
      <c r="N35" s="311"/>
      <c r="O35" s="45"/>
      <c r="P35" s="45"/>
    </row>
    <row r="36" spans="1:16" ht="15">
      <c r="A36" s="203"/>
      <c r="B36" s="307" t="s">
        <v>77</v>
      </c>
      <c r="C36" s="307"/>
      <c r="D36" s="144"/>
      <c r="E36" s="144"/>
      <c r="F36" s="144"/>
      <c r="G36" s="144"/>
      <c r="H36" s="144"/>
      <c r="I36" s="144"/>
      <c r="J36" s="203"/>
      <c r="K36" s="203"/>
      <c r="L36" s="203"/>
      <c r="M36" s="203"/>
      <c r="N36" s="203"/>
      <c r="O36" s="203"/>
      <c r="P36" s="203"/>
    </row>
    <row r="37" spans="1:16" ht="15.75">
      <c r="A37" s="203"/>
      <c r="B37" s="141"/>
      <c r="C37" s="141"/>
      <c r="D37" s="308" t="s">
        <v>78</v>
      </c>
      <c r="E37" s="308"/>
      <c r="F37" s="308"/>
      <c r="G37" s="308"/>
      <c r="H37" s="308"/>
      <c r="I37" s="308"/>
      <c r="J37" s="203"/>
      <c r="K37" s="203"/>
      <c r="L37" s="203"/>
      <c r="M37" s="203"/>
      <c r="N37" s="203"/>
      <c r="O37" s="203"/>
      <c r="P37" s="203"/>
    </row>
    <row r="38" spans="1:16" ht="15">
      <c r="A38" s="203"/>
      <c r="B38" s="307" t="s">
        <v>4</v>
      </c>
      <c r="C38" s="307"/>
      <c r="D38" s="141"/>
      <c r="E38" s="141"/>
      <c r="F38" s="142"/>
      <c r="G38" s="141"/>
      <c r="H38" s="143"/>
      <c r="I38" s="143"/>
      <c r="J38" s="203"/>
      <c r="K38" s="203"/>
      <c r="L38" s="203"/>
      <c r="M38" s="203"/>
      <c r="N38" s="203"/>
      <c r="O38" s="203"/>
      <c r="P38" s="203"/>
    </row>
    <row r="39" spans="2:9" ht="15">
      <c r="B39" s="141"/>
      <c r="C39" s="141"/>
      <c r="D39" s="141"/>
      <c r="E39" s="141"/>
      <c r="F39" s="142"/>
      <c r="G39" s="141"/>
      <c r="H39" s="143"/>
      <c r="I39" s="143"/>
    </row>
    <row r="40" spans="2:9" ht="15">
      <c r="B40" s="307" t="s">
        <v>80</v>
      </c>
      <c r="C40" s="307"/>
      <c r="D40" s="144"/>
      <c r="E40" s="144"/>
      <c r="F40" s="144"/>
      <c r="G40" s="144"/>
      <c r="H40" s="144"/>
      <c r="I40" s="144"/>
    </row>
    <row r="41" spans="2:9" ht="15.75">
      <c r="B41" s="141"/>
      <c r="C41" s="141"/>
      <c r="D41" s="308" t="s">
        <v>78</v>
      </c>
      <c r="E41" s="308"/>
      <c r="F41" s="308"/>
      <c r="G41" s="308"/>
      <c r="H41" s="308"/>
      <c r="I41" s="308"/>
    </row>
    <row r="42" spans="2:9" ht="15">
      <c r="B42" s="307" t="s">
        <v>91</v>
      </c>
      <c r="C42" s="307"/>
      <c r="D42" s="144"/>
      <c r="E42" s="141"/>
      <c r="F42" s="142"/>
      <c r="G42" s="141"/>
      <c r="H42" s="143"/>
      <c r="I42" s="143"/>
    </row>
  </sheetData>
  <sheetProtection/>
  <mergeCells count="32">
    <mergeCell ref="D37:I37"/>
    <mergeCell ref="B38:C38"/>
    <mergeCell ref="B40:C40"/>
    <mergeCell ref="D41:I41"/>
    <mergeCell ref="B42:C42"/>
    <mergeCell ref="A31:P31"/>
    <mergeCell ref="C34:F34"/>
    <mergeCell ref="K34:N34"/>
    <mergeCell ref="C35:F35"/>
    <mergeCell ref="K35:N35"/>
    <mergeCell ref="B36:C36"/>
    <mergeCell ref="R11:W11"/>
    <mergeCell ref="I12:I14"/>
    <mergeCell ref="N12:N14"/>
    <mergeCell ref="U12:U14"/>
    <mergeCell ref="Z12:Z14"/>
    <mergeCell ref="C29:K29"/>
    <mergeCell ref="A10:F10"/>
    <mergeCell ref="H10:J10"/>
    <mergeCell ref="N10:O10"/>
    <mergeCell ref="D11:D14"/>
    <mergeCell ref="E11:E14"/>
    <mergeCell ref="F11:K11"/>
    <mergeCell ref="A1:P1"/>
    <mergeCell ref="C3:G3"/>
    <mergeCell ref="A4:P4"/>
    <mergeCell ref="B5:P5"/>
    <mergeCell ref="A8:F8"/>
    <mergeCell ref="A9:F9"/>
    <mergeCell ref="J9:L9"/>
    <mergeCell ref="M9:N9"/>
    <mergeCell ref="A2:P2"/>
  </mergeCells>
  <printOptions/>
  <pageMargins left="0.25" right="0.25" top="0.75" bottom="0.75" header="0.3" footer="0.3"/>
  <pageSetup fitToHeight="0" fitToWidth="1" horizontalDpi="600" verticalDpi="600" orientation="landscape" paperSize="9" scale="68" r:id="rId1"/>
  <ignoredErrors>
    <ignoredError sqref="K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2021-05-26T08:37:01Z</dcterms:modified>
  <cp:category/>
  <cp:version/>
  <cp:contentType/>
  <cp:contentStatus/>
</cp:coreProperties>
</file>